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Jan/CMB in USD/"/>
    </mc:Choice>
  </mc:AlternateContent>
  <xr:revisionPtr revIDLastSave="1451" documentId="13_ncr:1_{73BD1E7C-2BE3-48C2-B6FF-F1BADEFBC8BB}" xr6:coauthVersionLast="47" xr6:coauthVersionMax="47" xr10:uidLastSave="{9B83815F-E8F5-4033-A0C2-7D399BE11110}"/>
  <bookViews>
    <workbookView xWindow="28680" yWindow="-120" windowWidth="29040" windowHeight="15720" tabRatio="824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r:id="rId6"/>
    <sheet name="Exch-Data" sheetId="20" r:id="rId7"/>
  </sheets>
  <definedNames>
    <definedName name="_xlnm._FilterDatabase" localSheetId="1" hidden="1">'Esssential Items CMB_Sorghum '!$A$2:$MZ$20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21">'Exch-Data'!$A$1:$FV$1</definedName>
    <definedName name="exch_month22">'Exch-Data'!$A$1:$FW$1</definedName>
    <definedName name="exch_month23">'Exch-Data'!$A$1:$FX$1</definedName>
    <definedName name="exch_month24">'Exch-Data'!$A$1:$FY$1</definedName>
    <definedName name="exch_month25">'Exch-Data'!$A$1:$FZ$1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18">'Exch-Data'!$A$1:$FV$19</definedName>
    <definedName name="exchange_rates19">'Exch-Data'!$A$1:$FW$19</definedName>
    <definedName name="exchange_rates20">'Exch-Data'!$A$1:$FX$19</definedName>
    <definedName name="exchange_rates21">'Exch-Data'!$A$1:$FY$19</definedName>
    <definedName name="exchange_rates22">'Exch-Data'!$A$1:$FZ$19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A3" i="2" l="1"/>
  <c r="NA20" i="8"/>
  <c r="MZ20" i="8"/>
  <c r="NA19" i="8"/>
  <c r="MZ19" i="8"/>
  <c r="NA18" i="8"/>
  <c r="MZ18" i="8"/>
  <c r="NA17" i="8"/>
  <c r="MZ17" i="8"/>
  <c r="NA16" i="8"/>
  <c r="MZ16" i="8"/>
  <c r="NA15" i="8"/>
  <c r="MZ15" i="8"/>
  <c r="NA14" i="8"/>
  <c r="MZ14" i="8"/>
  <c r="NA13" i="8"/>
  <c r="MZ13" i="8"/>
  <c r="NA12" i="8"/>
  <c r="MZ12" i="8"/>
  <c r="NA11" i="8"/>
  <c r="MZ11" i="8"/>
  <c r="NA10" i="8"/>
  <c r="MZ10" i="8"/>
  <c r="NA9" i="8"/>
  <c r="MZ9" i="8"/>
  <c r="NA8" i="8"/>
  <c r="MZ8" i="8"/>
  <c r="NA7" i="8"/>
  <c r="MZ7" i="8"/>
  <c r="NA6" i="8"/>
  <c r="MZ6" i="8"/>
  <c r="NA5" i="8"/>
  <c r="MZ5" i="8"/>
  <c r="NA4" i="8"/>
  <c r="MZ4" i="8"/>
  <c r="NA3" i="8"/>
  <c r="MZ3" i="8"/>
  <c r="NA20" i="6"/>
  <c r="MZ20" i="6"/>
  <c r="NA19" i="6"/>
  <c r="MZ19" i="6"/>
  <c r="NA18" i="6"/>
  <c r="MZ18" i="6"/>
  <c r="NA17" i="6"/>
  <c r="MZ17" i="6"/>
  <c r="NA16" i="6"/>
  <c r="MZ16" i="6"/>
  <c r="NA15" i="6"/>
  <c r="MZ15" i="6"/>
  <c r="NA14" i="6"/>
  <c r="MZ14" i="6"/>
  <c r="NA13" i="6"/>
  <c r="MZ13" i="6"/>
  <c r="NA12" i="6"/>
  <c r="MZ12" i="6"/>
  <c r="NA11" i="6"/>
  <c r="MZ11" i="6"/>
  <c r="NA10" i="6"/>
  <c r="MZ10" i="6"/>
  <c r="NA9" i="6"/>
  <c r="MZ9" i="6"/>
  <c r="NA8" i="6"/>
  <c r="MZ8" i="6"/>
  <c r="NA7" i="6"/>
  <c r="MZ7" i="6"/>
  <c r="NA6" i="6"/>
  <c r="MZ6" i="6"/>
  <c r="NA5" i="6"/>
  <c r="MZ5" i="6"/>
  <c r="NA4" i="6"/>
  <c r="MZ4" i="6"/>
  <c r="NA3" i="6"/>
  <c r="MZ3" i="6"/>
  <c r="NA20" i="18"/>
  <c r="MZ20" i="18"/>
  <c r="NA19" i="18"/>
  <c r="MZ19" i="18"/>
  <c r="NA18" i="18"/>
  <c r="MZ18" i="18"/>
  <c r="NA17" i="18"/>
  <c r="MZ17" i="18"/>
  <c r="NA16" i="18"/>
  <c r="MZ16" i="18"/>
  <c r="NA15" i="18"/>
  <c r="MZ15" i="18"/>
  <c r="NA14" i="18"/>
  <c r="MZ14" i="18"/>
  <c r="NA13" i="18"/>
  <c r="MZ13" i="18"/>
  <c r="NA12" i="18"/>
  <c r="MZ12" i="18"/>
  <c r="NA11" i="18"/>
  <c r="MZ11" i="18"/>
  <c r="NA10" i="18"/>
  <c r="MZ10" i="18"/>
  <c r="NA9" i="18"/>
  <c r="MZ9" i="18"/>
  <c r="NA8" i="18"/>
  <c r="MZ8" i="18"/>
  <c r="NA7" i="18"/>
  <c r="MZ7" i="18"/>
  <c r="NA6" i="18"/>
  <c r="MZ6" i="18"/>
  <c r="NA5" i="18"/>
  <c r="MZ5" i="18"/>
  <c r="NA4" i="18"/>
  <c r="MZ4" i="18"/>
  <c r="NA3" i="18"/>
  <c r="MZ3" i="18"/>
  <c r="NA4" i="2"/>
  <c r="NA5" i="2"/>
  <c r="NA6" i="2"/>
  <c r="NA7" i="2"/>
  <c r="NA8" i="2"/>
  <c r="NA9" i="2"/>
  <c r="NA10" i="2"/>
  <c r="NA11" i="2"/>
  <c r="NA12" i="2"/>
  <c r="NA13" i="2"/>
  <c r="NA14" i="2"/>
  <c r="NA15" i="2"/>
  <c r="NA16" i="2"/>
  <c r="NA17" i="2"/>
  <c r="NA18" i="2"/>
  <c r="NA19" i="2"/>
  <c r="NA20" i="2"/>
  <c r="MZ20" i="2"/>
  <c r="MZ19" i="2"/>
  <c r="MZ18" i="2"/>
  <c r="MZ17" i="2"/>
  <c r="MZ16" i="2"/>
  <c r="MZ15" i="2"/>
  <c r="MZ14" i="2"/>
  <c r="MZ13" i="2"/>
  <c r="MZ12" i="2"/>
  <c r="MZ11" i="2"/>
  <c r="MZ10" i="2"/>
  <c r="MZ9" i="2"/>
  <c r="MZ8" i="2"/>
  <c r="MZ7" i="2"/>
  <c r="MZ6" i="2"/>
  <c r="MZ5" i="2"/>
  <c r="MZ4" i="2"/>
  <c r="MZ3" i="2"/>
  <c r="MY4" i="2"/>
  <c r="MY5" i="2"/>
  <c r="MY6" i="2"/>
  <c r="MY7" i="2"/>
  <c r="MY8" i="2"/>
  <c r="MY9" i="2"/>
  <c r="MY10" i="2"/>
  <c r="MY11" i="2"/>
  <c r="MY12" i="2"/>
  <c r="MY13" i="2"/>
  <c r="MY14" i="2"/>
  <c r="MY15" i="2"/>
  <c r="MY16" i="2"/>
  <c r="MY17" i="2"/>
  <c r="MY18" i="2"/>
  <c r="MY19" i="2"/>
  <c r="MY20" i="2"/>
  <c r="MY3" i="2"/>
  <c r="MW3" i="2"/>
  <c r="MY4" i="18"/>
  <c r="MY5" i="18"/>
  <c r="MY6" i="18"/>
  <c r="MY7" i="18"/>
  <c r="MY8" i="18"/>
  <c r="MY9" i="18"/>
  <c r="MY10" i="18"/>
  <c r="MY11" i="18"/>
  <c r="MY12" i="18"/>
  <c r="MY13" i="18"/>
  <c r="MY14" i="18"/>
  <c r="MY15" i="18"/>
  <c r="MY16" i="18"/>
  <c r="MY17" i="18"/>
  <c r="MY18" i="18"/>
  <c r="MY19" i="18"/>
  <c r="MY20" i="18"/>
  <c r="MY3" i="18"/>
  <c r="MW3" i="18"/>
  <c r="MY4" i="6"/>
  <c r="MY5" i="6"/>
  <c r="MY6" i="6"/>
  <c r="MY7" i="6"/>
  <c r="MY8" i="6"/>
  <c r="MY9" i="6"/>
  <c r="MY10" i="6"/>
  <c r="MY11" i="6"/>
  <c r="MY12" i="6"/>
  <c r="MY13" i="6"/>
  <c r="MY14" i="6"/>
  <c r="MY15" i="6"/>
  <c r="MY16" i="6"/>
  <c r="MY17" i="6"/>
  <c r="MY18" i="6"/>
  <c r="MY19" i="6"/>
  <c r="MY20" i="6"/>
  <c r="MY3" i="6"/>
  <c r="MW3" i="6"/>
  <c r="MW4" i="6"/>
  <c r="MY4" i="8"/>
  <c r="MY5" i="8"/>
  <c r="MY6" i="8"/>
  <c r="MY7" i="8"/>
  <c r="MY8" i="8"/>
  <c r="MY9" i="8"/>
  <c r="MY10" i="8"/>
  <c r="MY11" i="8"/>
  <c r="MY12" i="8"/>
  <c r="MY13" i="8"/>
  <c r="MY14" i="8"/>
  <c r="MY15" i="8"/>
  <c r="MY16" i="8"/>
  <c r="MY17" i="8"/>
  <c r="MY18" i="8"/>
  <c r="MY19" i="8"/>
  <c r="MY20" i="8"/>
  <c r="MY3" i="8"/>
  <c r="MW3" i="8"/>
  <c r="FZ2" i="13"/>
  <c r="FZ3" i="13"/>
  <c r="FZ4" i="13"/>
  <c r="FZ5" i="13"/>
  <c r="FZ6" i="13"/>
  <c r="FZ7" i="13"/>
  <c r="FZ8" i="13"/>
  <c r="FZ9" i="13"/>
  <c r="FZ10" i="13"/>
  <c r="FZ11" i="13"/>
  <c r="FZ12" i="13"/>
  <c r="FZ13" i="13"/>
  <c r="FZ14" i="13"/>
  <c r="FZ15" i="13"/>
  <c r="FZ16" i="13"/>
  <c r="FZ17" i="13"/>
  <c r="FZ18" i="13"/>
  <c r="FZ19" i="13"/>
  <c r="FY2" i="13"/>
  <c r="FY3" i="13"/>
  <c r="FY4" i="13"/>
  <c r="FY5" i="13"/>
  <c r="FY6" i="13"/>
  <c r="FY7" i="13"/>
  <c r="FY8" i="13"/>
  <c r="FY9" i="13"/>
  <c r="FY10" i="13"/>
  <c r="FY11" i="13"/>
  <c r="FY12" i="13"/>
  <c r="FY13" i="13"/>
  <c r="FY14" i="13"/>
  <c r="FY15" i="13"/>
  <c r="FY16" i="13"/>
  <c r="FY17" i="13"/>
  <c r="FY18" i="13"/>
  <c r="FY19" i="13"/>
  <c r="FX2" i="13"/>
  <c r="MW4" i="8"/>
  <c r="MW5" i="8"/>
  <c r="MW6" i="8"/>
  <c r="MW7" i="8"/>
  <c r="MW8" i="8"/>
  <c r="MW9" i="8"/>
  <c r="MW10" i="8"/>
  <c r="MW11" i="8"/>
  <c r="MW12" i="8"/>
  <c r="MW13" i="8"/>
  <c r="MW14" i="8"/>
  <c r="MW15" i="8"/>
  <c r="MW16" i="8"/>
  <c r="MW17" i="8"/>
  <c r="MW18" i="8"/>
  <c r="MW19" i="8"/>
  <c r="MW20" i="8"/>
  <c r="MU3" i="8"/>
  <c r="MW5" i="6"/>
  <c r="MW6" i="6"/>
  <c r="MW7" i="6"/>
  <c r="MW8" i="6"/>
  <c r="MW9" i="6"/>
  <c r="MW10" i="6"/>
  <c r="MW11" i="6"/>
  <c r="MW12" i="6"/>
  <c r="MW13" i="6"/>
  <c r="MW14" i="6"/>
  <c r="MW15" i="6"/>
  <c r="MW16" i="6"/>
  <c r="MW17" i="6"/>
  <c r="MW18" i="6"/>
  <c r="MW19" i="6"/>
  <c r="MW20" i="6"/>
  <c r="MU3" i="6"/>
  <c r="MW4" i="18"/>
  <c r="MW5" i="18"/>
  <c r="MW6" i="18"/>
  <c r="MW7" i="18"/>
  <c r="MW8" i="18"/>
  <c r="MW9" i="18"/>
  <c r="MW10" i="18"/>
  <c r="MW11" i="18"/>
  <c r="MW12" i="18"/>
  <c r="MW13" i="18"/>
  <c r="MW14" i="18"/>
  <c r="MW15" i="18"/>
  <c r="MW16" i="18"/>
  <c r="MW17" i="18"/>
  <c r="MW18" i="18"/>
  <c r="MW19" i="18"/>
  <c r="MW20" i="18"/>
  <c r="MU3" i="18"/>
  <c r="FX3" i="13"/>
  <c r="MW4" i="2"/>
  <c r="MW5" i="2"/>
  <c r="MW6" i="2"/>
  <c r="MW7" i="2"/>
  <c r="MW8" i="2"/>
  <c r="MW9" i="2"/>
  <c r="MW10" i="2"/>
  <c r="MW11" i="2"/>
  <c r="MW12" i="2"/>
  <c r="MW13" i="2"/>
  <c r="MW14" i="2"/>
  <c r="MW15" i="2"/>
  <c r="MW16" i="2"/>
  <c r="MW17" i="2"/>
  <c r="MW18" i="2"/>
  <c r="MW19" i="2"/>
  <c r="MW20" i="2"/>
  <c r="MU3" i="2"/>
  <c r="MU4" i="18" l="1"/>
  <c r="MU5" i="18"/>
  <c r="MU6" i="18"/>
  <c r="MU7" i="18"/>
  <c r="MU8" i="18"/>
  <c r="MU9" i="18"/>
  <c r="MU10" i="18"/>
  <c r="MU11" i="18"/>
  <c r="MU12" i="18"/>
  <c r="MU13" i="18"/>
  <c r="MU14" i="18"/>
  <c r="MU15" i="18"/>
  <c r="MU16" i="18"/>
  <c r="MU17" i="18"/>
  <c r="MU18" i="18"/>
  <c r="MU19" i="18"/>
  <c r="MU20" i="18"/>
  <c r="MS3" i="18"/>
  <c r="MU4" i="6"/>
  <c r="MU5" i="6"/>
  <c r="MU6" i="6"/>
  <c r="MU7" i="6"/>
  <c r="MU8" i="6"/>
  <c r="MU9" i="6"/>
  <c r="MU10" i="6"/>
  <c r="MU11" i="6"/>
  <c r="MU12" i="6"/>
  <c r="MU13" i="6"/>
  <c r="MU14" i="6"/>
  <c r="MU15" i="6"/>
  <c r="MU16" i="6"/>
  <c r="MU17" i="6"/>
  <c r="MU18" i="6"/>
  <c r="MU19" i="6"/>
  <c r="MU20" i="6"/>
  <c r="MS3" i="6"/>
  <c r="MU4" i="8"/>
  <c r="MU5" i="8"/>
  <c r="MU6" i="8"/>
  <c r="MU7" i="8"/>
  <c r="MU8" i="8"/>
  <c r="MU9" i="8"/>
  <c r="MU10" i="8"/>
  <c r="MU11" i="8"/>
  <c r="MU12" i="8"/>
  <c r="MU13" i="8"/>
  <c r="MU14" i="8"/>
  <c r="MU15" i="8"/>
  <c r="MU16" i="8"/>
  <c r="MU17" i="8"/>
  <c r="MU18" i="8"/>
  <c r="MU19" i="8"/>
  <c r="MU20" i="8"/>
  <c r="MS3" i="8"/>
  <c r="MU14" i="2"/>
  <c r="MU4" i="2"/>
  <c r="MU5" i="2"/>
  <c r="MU6" i="2"/>
  <c r="MU7" i="2"/>
  <c r="MU8" i="2"/>
  <c r="MU9" i="2"/>
  <c r="MU10" i="2"/>
  <c r="MU11" i="2"/>
  <c r="MU12" i="2"/>
  <c r="MU13" i="2"/>
  <c r="MU15" i="2"/>
  <c r="MU16" i="2"/>
  <c r="MU17" i="2"/>
  <c r="MU18" i="2"/>
  <c r="MU19" i="2"/>
  <c r="MU20" i="2"/>
  <c r="MS3" i="2"/>
  <c r="FX4" i="13"/>
  <c r="FX5" i="13"/>
  <c r="FX6" i="13"/>
  <c r="FX7" i="13"/>
  <c r="FX8" i="13"/>
  <c r="FX9" i="13"/>
  <c r="FX10" i="13"/>
  <c r="FX11" i="13"/>
  <c r="FX12" i="13"/>
  <c r="FX13" i="13"/>
  <c r="FX14" i="13"/>
  <c r="FX15" i="13"/>
  <c r="FX16" i="13"/>
  <c r="FX17" i="13"/>
  <c r="FX18" i="13"/>
  <c r="FX19" i="13"/>
  <c r="FW2" i="13"/>
  <c r="MS4" i="8" l="1"/>
  <c r="MS5" i="8"/>
  <c r="MS6" i="8"/>
  <c r="MS7" i="8"/>
  <c r="MS8" i="8"/>
  <c r="MS9" i="8"/>
  <c r="MS10" i="8"/>
  <c r="MS11" i="8"/>
  <c r="MS12" i="8"/>
  <c r="MS13" i="8"/>
  <c r="MS14" i="8"/>
  <c r="MS15" i="8"/>
  <c r="MS16" i="8"/>
  <c r="MS17" i="8"/>
  <c r="MS18" i="8"/>
  <c r="MS19" i="8"/>
  <c r="MS20" i="8"/>
  <c r="MQ3" i="8"/>
  <c r="MS9" i="6"/>
  <c r="MS4" i="6"/>
  <c r="MS5" i="6"/>
  <c r="MS6" i="6"/>
  <c r="MS7" i="6"/>
  <c r="MS8" i="6"/>
  <c r="MS10" i="6"/>
  <c r="MS11" i="6"/>
  <c r="MS12" i="6"/>
  <c r="MS13" i="6"/>
  <c r="MS14" i="6"/>
  <c r="MS15" i="6"/>
  <c r="MS16" i="6"/>
  <c r="MS17" i="6"/>
  <c r="MS18" i="6"/>
  <c r="MS19" i="6"/>
  <c r="MS20" i="6"/>
  <c r="MQ3" i="6"/>
  <c r="MS4" i="18"/>
  <c r="MS5" i="18"/>
  <c r="MS6" i="18"/>
  <c r="MS7" i="18"/>
  <c r="MS8" i="18"/>
  <c r="MS9" i="18"/>
  <c r="MS10" i="18"/>
  <c r="MS11" i="18"/>
  <c r="MS12" i="18"/>
  <c r="MS13" i="18"/>
  <c r="MS14" i="18"/>
  <c r="MS15" i="18"/>
  <c r="MS16" i="18"/>
  <c r="MS17" i="18"/>
  <c r="MS18" i="18"/>
  <c r="MS19" i="18"/>
  <c r="MS20" i="18"/>
  <c r="MQ3" i="18"/>
  <c r="MS4" i="2"/>
  <c r="MS5" i="2"/>
  <c r="MS6" i="2"/>
  <c r="MS7" i="2"/>
  <c r="MS8" i="2"/>
  <c r="MS9" i="2"/>
  <c r="MS10" i="2"/>
  <c r="MS11" i="2"/>
  <c r="MS12" i="2"/>
  <c r="MS13" i="2"/>
  <c r="MS14" i="2"/>
  <c r="MS15" i="2"/>
  <c r="MS16" i="2"/>
  <c r="MS17" i="2"/>
  <c r="MS18" i="2"/>
  <c r="MS19" i="2"/>
  <c r="MS20" i="2"/>
  <c r="MQ3" i="2"/>
  <c r="FW3" i="13"/>
  <c r="FW4" i="13"/>
  <c r="FW5" i="13"/>
  <c r="FW6" i="13"/>
  <c r="FW7" i="13"/>
  <c r="FW8" i="13"/>
  <c r="FW9" i="13"/>
  <c r="FW10" i="13"/>
  <c r="FW11" i="13"/>
  <c r="FW12" i="13"/>
  <c r="FW13" i="13"/>
  <c r="FW14" i="13"/>
  <c r="FW15" i="13"/>
  <c r="FW16" i="13"/>
  <c r="FW17" i="13"/>
  <c r="FW18" i="13"/>
  <c r="FW19" i="13"/>
  <c r="FV2" i="13"/>
  <c r="MQ4" i="8" l="1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O3" i="8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O3" i="6"/>
  <c r="MQ4" i="18"/>
  <c r="MQ5" i="18"/>
  <c r="MQ6" i="18"/>
  <c r="MQ7" i="18"/>
  <c r="MQ8" i="18"/>
  <c r="MQ9" i="18"/>
  <c r="MQ10" i="18"/>
  <c r="MQ11" i="18"/>
  <c r="MQ12" i="18"/>
  <c r="MQ13" i="18"/>
  <c r="MQ14" i="18"/>
  <c r="MQ15" i="18"/>
  <c r="MQ16" i="18"/>
  <c r="MQ17" i="18"/>
  <c r="MQ18" i="18"/>
  <c r="MQ19" i="18"/>
  <c r="MQ20" i="18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Q4" i="2"/>
  <c r="MQ5" i="2"/>
  <c r="MQ6" i="2"/>
  <c r="MQ7" i="2"/>
  <c r="MQ8" i="2"/>
  <c r="MQ9" i="2"/>
  <c r="MQ10" i="2"/>
  <c r="MQ11" i="2"/>
  <c r="MQ12" i="2"/>
  <c r="MQ13" i="2"/>
  <c r="MQ14" i="2"/>
  <c r="MQ15" i="2"/>
  <c r="MQ16" i="2"/>
  <c r="MQ17" i="2"/>
  <c r="MQ18" i="2"/>
  <c r="MQ19" i="2"/>
  <c r="MQ20" i="2"/>
  <c r="MO3" i="2"/>
  <c r="FV3" i="13"/>
  <c r="FV4" i="13"/>
  <c r="FV5" i="13"/>
  <c r="FV6" i="13"/>
  <c r="FV7" i="13"/>
  <c r="FV8" i="13"/>
  <c r="FV9" i="13"/>
  <c r="FV10" i="13"/>
  <c r="FV11" i="13"/>
  <c r="FV12" i="13"/>
  <c r="FV13" i="13"/>
  <c r="FV14" i="13"/>
  <c r="FV15" i="13"/>
  <c r="FV16" i="13"/>
  <c r="FV17" i="13"/>
  <c r="FV18" i="13"/>
  <c r="FV19" i="13"/>
  <c r="FU2" i="13"/>
  <c r="MO4" i="6" l="1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M3" i="6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M3" i="2"/>
  <c r="MM4" i="2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<sst xmlns="http://schemas.openxmlformats.org/spreadsheetml/2006/main" count="1623" uniqueCount="68">
  <si>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</si>
  <si>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</si>
  <si>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</si>
  <si>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</si>
  <si>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</si>
  <si>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</si>
  <si>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</si>
  <si>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</si>
  <si>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</si>
  <si>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</si>
  <si>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</si>
  <si>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</si>
  <si>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</si>
  <si>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</si>
  <si>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</si>
  <si>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</si>
  <si>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</si>
  <si>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</si>
  <si>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</si>
  <si>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</si>
  <si>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</si>
  <si>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</si>
  <si>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</si>
  <si>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</si>
  <si>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</si>
  <si>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</si>
  <si>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</si>
  <si>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</si>
  <si>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</si>
  <si>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</si>
  <si>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</si>
  <si>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</si>
  <si>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</si>
  <si>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</si>
  <si>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</si>
  <si>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</si>
  <si>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</si>
  <si>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</si>
  <si>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</si>
  <si>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</si>
  <si>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</si>
  <si>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</si>
  <si>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</si>
  <si>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</si>
  <si>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</si>
  <si>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</si>
  <si>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</si>
  <si>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</si>
  <si>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</si>
  <si>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</si>
  <si>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</si>
  <si>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</si>
  <si>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</si>
  <si>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</si>
  <si>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</si>
  <si>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</si>
  <si>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</si>
  <si>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</si>
  <si>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</si>
  <si>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</si>
  <si>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</si>
  <si>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</si>
  <si>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</si>
  <si>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</si>
  <si>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</si>
  <si>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</si>
  <si>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</si>
  <si>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Jan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</si>
</sst>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48" t="s">
        <v>37</v>
      </c>
      <c r="E2" s="5" t="s">
        <v>38</v>
      </c>
      <c r="F2" s="48" t="s">
        <v>39</v>
      </c>
      <c r="H2" s="20" t="s">
        <v>40</v>
      </c>
      <c r="I2" s="51" t="s">
        <v>41</v>
      </c>
      <c r="K2" s="20" t="s">
        <v>42</v>
      </c>
      <c r="L2" s="48" t="s">
        <v>43</v>
      </c>
    </row>
    <row r="3" spans="2:12" x14ac:dyDescent="0.35">
      <c r="B3" s="4" t="s">
        <v>44</v>
      </c>
      <c r="C3" s="49"/>
      <c r="E3" s="1" t="s">
        <v>44</v>
      </c>
      <c r="F3" s="49"/>
      <c r="H3" s="21" t="s">
        <v>27</v>
      </c>
      <c r="I3" s="52"/>
      <c r="K3" s="21" t="s">
        <v>44</v>
      </c>
      <c r="L3" s="49"/>
    </row>
    <row r="4" spans="2:12" x14ac:dyDescent="0.35">
      <c r="B4" s="2" t="s">
        <v>21</v>
      </c>
      <c r="C4" s="49"/>
      <c r="E4" s="2" t="s">
        <v>21</v>
      </c>
      <c r="F4" s="49"/>
      <c r="H4" s="22" t="s">
        <v>28</v>
      </c>
      <c r="I4" s="52"/>
      <c r="K4" s="22" t="s">
        <v>21</v>
      </c>
      <c r="L4" s="49"/>
    </row>
    <row r="5" spans="2:12" x14ac:dyDescent="0.35">
      <c r="B5" s="2" t="s">
        <v>20</v>
      </c>
      <c r="C5" s="49"/>
      <c r="E5" s="2" t="s">
        <v>20</v>
      </c>
      <c r="F5" s="49"/>
      <c r="H5" s="22" t="s">
        <v>29</v>
      </c>
      <c r="I5" s="52"/>
      <c r="K5" s="22" t="s">
        <v>20</v>
      </c>
      <c r="L5" s="49"/>
    </row>
    <row r="6" spans="2:12" ht="15" thickBot="1" x14ac:dyDescent="0.4">
      <c r="B6" s="3" t="s">
        <v>22</v>
      </c>
      <c r="C6" s="50"/>
      <c r="E6" s="2" t="s">
        <v>22</v>
      </c>
      <c r="F6" s="49"/>
      <c r="H6" s="22" t="s">
        <v>45</v>
      </c>
      <c r="I6" s="52"/>
      <c r="K6" s="22" t="s">
        <v>22</v>
      </c>
      <c r="L6" s="49"/>
    </row>
    <row r="7" spans="2:12" x14ac:dyDescent="0.35">
      <c r="E7" s="2" t="s">
        <v>23</v>
      </c>
      <c r="F7" s="49"/>
      <c r="H7" s="22" t="s">
        <v>30</v>
      </c>
      <c r="I7" s="52"/>
      <c r="K7" s="22" t="s">
        <v>23</v>
      </c>
      <c r="L7" s="49"/>
    </row>
    <row r="8" spans="2:12" x14ac:dyDescent="0.35">
      <c r="E8" s="2" t="s">
        <v>24</v>
      </c>
      <c r="F8" s="49"/>
      <c r="H8" s="22" t="s">
        <v>31</v>
      </c>
      <c r="I8" s="52"/>
      <c r="K8" s="22" t="s">
        <v>24</v>
      </c>
      <c r="L8" s="49"/>
    </row>
    <row r="9" spans="2:12" x14ac:dyDescent="0.35">
      <c r="E9" s="2" t="s">
        <v>25</v>
      </c>
      <c r="F9" s="49"/>
      <c r="H9" s="22" t="s">
        <v>32</v>
      </c>
      <c r="I9" s="52"/>
      <c r="K9" s="22" t="s">
        <v>25</v>
      </c>
      <c r="L9" s="49"/>
    </row>
    <row r="10" spans="2:12" ht="15" thickBot="1" x14ac:dyDescent="0.4">
      <c r="E10" s="3" t="s">
        <v>26</v>
      </c>
      <c r="F10" s="50"/>
      <c r="H10" s="22" t="s">
        <v>33</v>
      </c>
      <c r="I10" s="52"/>
      <c r="K10" s="23" t="s">
        <v>26</v>
      </c>
      <c r="L10" s="49"/>
    </row>
    <row r="11" spans="2:12" x14ac:dyDescent="0.35">
      <c r="H11" s="22" t="s">
        <v>34</v>
      </c>
      <c r="I11" s="52"/>
      <c r="K11" s="21" t="s">
        <v>27</v>
      </c>
      <c r="L11" s="49"/>
    </row>
    <row r="12" spans="2:12" ht="15" thickBot="1" x14ac:dyDescent="0.4">
      <c r="H12" s="23" t="s">
        <v>35</v>
      </c>
      <c r="I12" s="53"/>
      <c r="K12" s="22" t="s">
        <v>28</v>
      </c>
      <c r="L12" s="49"/>
    </row>
    <row r="13" spans="2:12" x14ac:dyDescent="0.35">
      <c r="I13" s="24"/>
      <c r="K13" s="22" t="s">
        <v>29</v>
      </c>
      <c r="L13" s="49"/>
    </row>
    <row r="14" spans="2:12" x14ac:dyDescent="0.35">
      <c r="K14" s="22" t="s">
        <v>45</v>
      </c>
      <c r="L14" s="49"/>
    </row>
    <row r="15" spans="2:12" x14ac:dyDescent="0.35">
      <c r="K15" s="22" t="s">
        <v>30</v>
      </c>
      <c r="L15" s="49"/>
    </row>
    <row r="16" spans="2:12" x14ac:dyDescent="0.35">
      <c r="K16" s="22" t="s">
        <v>31</v>
      </c>
      <c r="L16" s="49"/>
    </row>
    <row r="17" spans="11:12" x14ac:dyDescent="0.35">
      <c r="K17" s="22" t="s">
        <v>32</v>
      </c>
      <c r="L17" s="49"/>
    </row>
    <row r="18" spans="11:12" x14ac:dyDescent="0.35">
      <c r="K18" s="22" t="s">
        <v>33</v>
      </c>
      <c r="L18" s="49"/>
    </row>
    <row r="19" spans="11:12" x14ac:dyDescent="0.35">
      <c r="K19" s="22" t="s">
        <v>34</v>
      </c>
      <c r="L19" s="49"/>
    </row>
    <row r="20" spans="11:12" ht="15" thickBot="1" x14ac:dyDescent="0.4">
      <c r="K20" s="23" t="s">
        <v>35</v>
      </c>
      <c r="L20" s="50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NA40"/>
  <sheetViews>
    <sheetView zoomScale="115" zoomScaleNormal="115" workbookViewId="0">
      <pane xSplit="1" ySplit="1" topLeftCell="MN5" activePane="bottomRight" state="frozen"/>
      <selection pane="topRight" activeCell="B1" sqref="B1"/>
      <selection pane="bottomLeft" activeCell="A3" sqref="A3"/>
      <selection pane="bottomRight" activeCell="MZ1" sqref="MZ1:NA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63" width="9.1796875" style="9"/>
    <col min="364" max="365" width="9.54296875" style="9" customWidth="1"/>
    <col min="366" max="16384" width="9.1796875" style="9"/>
  </cols>
  <sheetData>
    <row r="1" spans="1:365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6" t="s">
        <v>67</v>
      </c>
      <c r="NA1" s="57"/>
    </row>
    <row r="2" spans="1:365" x14ac:dyDescent="0.25">
      <c r="A2" s="59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38" t="s">
        <v>18</v>
      </c>
      <c r="NA2" s="39" t="s">
        <v>19</v>
      </c>
    </row>
    <row r="3" spans="1:365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7">
        <v>2404783.3333333335</v>
      </c>
      <c r="MQ3" s="7">
        <f>MP3/INDEX(exchange_rates18,MATCH('Esssential Items CMB_Sorghum '!$A3,Exch_regions1,0),MATCH('Esssential Items CMB_Sorghum '!MP$1,exch_month21,0))</f>
        <v>92.491666666666674</v>
      </c>
      <c r="MR3" s="7">
        <v>2412700</v>
      </c>
      <c r="MS3" s="7">
        <f>MR3/INDEX(exchange_rates19,MATCH('Esssential Items CMB_Sorghum '!$A3,Exch_regions1,0),MATCH('Esssential Items CMB_Sorghum '!MR$1,exch_month22,0))</f>
        <v>92.796153846153842</v>
      </c>
      <c r="MT3" s="7">
        <v>2559970.8333333335</v>
      </c>
      <c r="MU3" s="7">
        <f>MT3/INDEX(exchange_rates20,MATCH('Esssential Items CMB_Sorghum '!$A3,Exch_regions1,0),MATCH('Esssential Items CMB_Sorghum '!MT$1,exch_month23,0))</f>
        <v>91.427529761904765</v>
      </c>
      <c r="MV3" s="7">
        <v>2559233.3333333335</v>
      </c>
      <c r="MW3" s="7">
        <f>MV3/INDEX(exchange_rates21,MATCH('Esssential Items CMB_Sorghum '!$A3,Exch_regions1,0),MATCH('Esssential Items CMB_Sorghum '!MV$1,exch_month24,0))</f>
        <v>97.186075949367094</v>
      </c>
      <c r="MX3" s="7">
        <v>2588793.3333333335</v>
      </c>
      <c r="MY3" s="7">
        <f>MX3/INDEX(exchange_rates22,MATCH('Esssential Items CMB_Sorghum '!$A3,Exch_regions1,0),MATCH('Esssential Items CMB_Sorghum '!MX$1,exch_month25,0))</f>
        <v>98.308607594936717</v>
      </c>
      <c r="MZ3" s="40">
        <f>AVERAGE(IH3,JF3,KD3,LB3,LZ3)</f>
        <v>2268845.4222222222</v>
      </c>
      <c r="NA3" s="40">
        <f>AVERAGE(II3,JG3,KE3,LC3,MA3)</f>
        <v>88.923518526483122</v>
      </c>
    </row>
    <row r="4" spans="1:365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7">
        <v>2811500</v>
      </c>
      <c r="MQ4" s="7">
        <f>MP4/INDEX(exchange_rates18,MATCH('Esssential Items CMB_Sorghum '!$A4,Exch_regions1,0),MATCH('Esssential Items CMB_Sorghum '!MP$1,exch_month21,0))</f>
        <v>78.097222222222229</v>
      </c>
      <c r="MR4" s="7">
        <v>2951000</v>
      </c>
      <c r="MS4" s="7">
        <f>MR4/INDEX(exchange_rates19,MATCH('Esssential Items CMB_Sorghum '!$A4,Exch_regions1,0),MATCH('Esssential Items CMB_Sorghum '!MR$1,exch_month22,0))</f>
        <v>80.849315068493155</v>
      </c>
      <c r="MT4" s="7">
        <v>3186437.5</v>
      </c>
      <c r="MU4" s="7">
        <f>MT4/INDEX(exchange_rates20,MATCH('Esssential Items CMB_Sorghum '!$A4,Exch_regions1,0),MATCH('Esssential Items CMB_Sorghum '!MT$1,exch_month23,0))</f>
        <v>86.119932432432435</v>
      </c>
      <c r="MV4" s="7">
        <v>3198000</v>
      </c>
      <c r="MW4" s="7">
        <f>MV4/INDEX(exchange_rates21,MATCH('Esssential Items CMB_Sorghum '!$A4,Exch_regions1,0),MATCH('Esssential Items CMB_Sorghum '!MV$1,exch_month24,0))</f>
        <v>87.377049180327873</v>
      </c>
      <c r="MX4" s="7">
        <v>3332500</v>
      </c>
      <c r="MY4" s="7">
        <f>MX4/INDEX(exchange_rates22,MATCH('Esssential Items CMB_Sorghum '!$A4,Exch_regions1,0),MATCH('Esssential Items CMB_Sorghum '!MX$1,exch_month25,0))</f>
        <v>92.569444444444443</v>
      </c>
      <c r="MZ4" s="40">
        <f t="shared" ref="MZ4:NA20" si="3">AVERAGE(IH4,JF4,KD4,LB4,LZ4)</f>
        <v>2307110</v>
      </c>
      <c r="NA4" s="40">
        <f t="shared" si="3"/>
        <v>66.774517706520285</v>
      </c>
    </row>
    <row r="5" spans="1:365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7">
        <v>5108800</v>
      </c>
      <c r="MQ5" s="7">
        <f>MP5/INDEX(exchange_rates18,MATCH('Esssential Items CMB_Sorghum '!$A5,Exch_regions1,0),MATCH('Esssential Items CMB_Sorghum '!MP$1,exch_month21,0))</f>
        <v>121.63809523809523</v>
      </c>
      <c r="MR5" s="7">
        <v>5276031.25</v>
      </c>
      <c r="MS5" s="7">
        <f>MR5/INDEX(exchange_rates19,MATCH('Esssential Items CMB_Sorghum '!$A5,Exch_regions1,0),MATCH('Esssential Items CMB_Sorghum '!MR$1,exch_month22,0))</f>
        <v>125.61979166666667</v>
      </c>
      <c r="MT5" s="7">
        <v>5447812.5</v>
      </c>
      <c r="MU5" s="7">
        <f>MT5/INDEX(exchange_rates20,MATCH('Esssential Items CMB_Sorghum '!$A5,Exch_regions1,0),MATCH('Esssential Items CMB_Sorghum '!MT$1,exch_month23,0))</f>
        <v>129.70982142857142</v>
      </c>
      <c r="MV5" s="7">
        <v>5508850</v>
      </c>
      <c r="MW5" s="7">
        <f>MV5/INDEX(exchange_rates21,MATCH('Esssential Items CMB_Sorghum '!$A5,Exch_regions1,0),MATCH('Esssential Items CMB_Sorghum '!MV$1,exch_month24,0))</f>
        <v>131.16309523809525</v>
      </c>
      <c r="MX5" s="7">
        <v>5747437.5</v>
      </c>
      <c r="MY5" s="7">
        <f>MX5/INDEX(exchange_rates22,MATCH('Esssential Items CMB_Sorghum '!$A5,Exch_regions1,0),MATCH('Esssential Items CMB_Sorghum '!MX$1,exch_month25,0))</f>
        <v>136.84375</v>
      </c>
      <c r="MZ5" s="40">
        <f t="shared" si="3"/>
        <v>5132180.625</v>
      </c>
      <c r="NA5" s="40">
        <f t="shared" si="3"/>
        <v>123.48302604640583</v>
      </c>
    </row>
    <row r="6" spans="1:365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4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7">
        <v>4569812.5</v>
      </c>
      <c r="MQ6" s="7">
        <f>MP6/INDEX(exchange_rates18,MATCH('Esssential Items CMB_Sorghum '!$A6,Exch_regions1,0),MATCH('Esssential Items CMB_Sorghum '!MP$1,exch_month21,0))</f>
        <v>108.80505952380952</v>
      </c>
      <c r="MR6" s="7">
        <v>4568875</v>
      </c>
      <c r="MS6" s="7">
        <f>MR6/INDEX(exchange_rates19,MATCH('Esssential Items CMB_Sorghum '!$A6,Exch_regions1,0),MATCH('Esssential Items CMB_Sorghum '!MR$1,exch_month22,0))</f>
        <v>108.7827380952381</v>
      </c>
      <c r="MT6" s="7">
        <v>5003487.5</v>
      </c>
      <c r="MU6" s="7">
        <f>MT6/INDEX(exchange_rates20,MATCH('Esssential Items CMB_Sorghum '!$A6,Exch_regions1,0),MATCH('Esssential Items CMB_Sorghum '!MT$1,exch_month23,0))</f>
        <v>119.13065476190476</v>
      </c>
      <c r="MV6" s="7">
        <v>5133300</v>
      </c>
      <c r="MW6" s="7">
        <f>MV6/INDEX(exchange_rates21,MATCH('Esssential Items CMB_Sorghum '!$A6,Exch_regions1,0),MATCH('Esssential Items CMB_Sorghum '!MV$1,exch_month24,0))</f>
        <v>122.22142857142858</v>
      </c>
      <c r="MX6" s="7">
        <v>5240375</v>
      </c>
      <c r="MY6" s="7">
        <f>MX6/INDEX(exchange_rates22,MATCH('Esssential Items CMB_Sorghum '!$A6,Exch_regions1,0),MATCH('Esssential Items CMB_Sorghum '!MX$1,exch_month25,0))</f>
        <v>124.77083333333333</v>
      </c>
      <c r="MZ6" s="40">
        <f t="shared" si="3"/>
        <v>4403168.75</v>
      </c>
      <c r="NA6" s="40">
        <f t="shared" si="3"/>
        <v>107.92759625126648</v>
      </c>
    </row>
    <row r="7" spans="1:365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4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7">
        <v>5202000</v>
      </c>
      <c r="MQ7" s="7">
        <f>MP7/INDEX(exchange_rates18,MATCH('Esssential Items CMB_Sorghum '!$A7,Exch_regions1,0),MATCH('Esssential Items CMB_Sorghum '!MP$1,exch_month21,0))</f>
        <v>130.05000000000001</v>
      </c>
      <c r="MR7" s="7">
        <v>5350625</v>
      </c>
      <c r="MS7" s="7">
        <f>MR7/INDEX(exchange_rates19,MATCH('Esssential Items CMB_Sorghum '!$A7,Exch_regions1,0),MATCH('Esssential Items CMB_Sorghum '!MR$1,exch_month22,0))</f>
        <v>133.765625</v>
      </c>
      <c r="MT7" s="7">
        <v>5497000</v>
      </c>
      <c r="MU7" s="7">
        <f>MT7/INDEX(exchange_rates20,MATCH('Esssential Items CMB_Sorghum '!$A7,Exch_regions1,0),MATCH('Esssential Items CMB_Sorghum '!MT$1,exch_month23,0))</f>
        <v>137.42500000000001</v>
      </c>
      <c r="MV7" s="7">
        <v>5565550</v>
      </c>
      <c r="MW7" s="7">
        <f>MV7/INDEX(exchange_rates21,MATCH('Esssential Items CMB_Sorghum '!$A7,Exch_regions1,0),MATCH('Esssential Items CMB_Sorghum '!MV$1,exch_month24,0))</f>
        <v>137.76113861386139</v>
      </c>
      <c r="MX7" s="7">
        <v>5798750</v>
      </c>
      <c r="MY7" s="7">
        <f>MX7/INDEX(exchange_rates22,MATCH('Esssential Items CMB_Sorghum '!$A7,Exch_regions1,0),MATCH('Esssential Items CMB_Sorghum '!MX$1,exch_month25,0))</f>
        <v>144.96875</v>
      </c>
      <c r="MZ7" s="40">
        <f t="shared" si="3"/>
        <v>5012912.5</v>
      </c>
      <c r="NA7" s="40">
        <f t="shared" si="3"/>
        <v>126.05275974025975</v>
      </c>
    </row>
    <row r="8" spans="1:365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4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7">
        <v>4558250</v>
      </c>
      <c r="MQ8" s="7">
        <f>MP8/INDEX(exchange_rates18,MATCH('Esssential Items CMB_Sorghum '!$A8,Exch_regions1,0),MATCH('Esssential Items CMB_Sorghum '!MP$1,exch_month21,0))</f>
        <v>108.5297619047619</v>
      </c>
      <c r="MR8" s="7">
        <v>4556250</v>
      </c>
      <c r="MS8" s="7">
        <f>MR8/INDEX(exchange_rates19,MATCH('Esssential Items CMB_Sorghum '!$A8,Exch_regions1,0),MATCH('Esssential Items CMB_Sorghum '!MR$1,exch_month22,0))</f>
        <v>108.48214285714286</v>
      </c>
      <c r="MT8" s="7">
        <v>4992750</v>
      </c>
      <c r="MU8" s="7">
        <f>MT8/INDEX(exchange_rates20,MATCH('Esssential Items CMB_Sorghum '!$A8,Exch_regions1,0),MATCH('Esssential Items CMB_Sorghum '!MT$1,exch_month23,0))</f>
        <v>118.875</v>
      </c>
      <c r="MV8" s="7">
        <v>5102350</v>
      </c>
      <c r="MW8" s="7">
        <f>MV8/INDEX(exchange_rates21,MATCH('Esssential Items CMB_Sorghum '!$A8,Exch_regions1,0),MATCH('Esssential Items CMB_Sorghum '!MV$1,exch_month24,0))</f>
        <v>121.48452380952381</v>
      </c>
      <c r="MX8" s="7">
        <v>5211750</v>
      </c>
      <c r="MY8" s="7">
        <f>MX8/INDEX(exchange_rates22,MATCH('Esssential Items CMB_Sorghum '!$A8,Exch_regions1,0),MATCH('Esssential Items CMB_Sorghum '!MX$1,exch_month25,0))</f>
        <v>124.08928571428571</v>
      </c>
      <c r="MZ8" s="40">
        <f t="shared" si="3"/>
        <v>4739800.5341135133</v>
      </c>
      <c r="NA8" s="40">
        <f t="shared" si="3"/>
        <v>115.13327941611246</v>
      </c>
    </row>
    <row r="9" spans="1:365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4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7">
        <v>1097500</v>
      </c>
      <c r="MQ9" s="7">
        <f>MP9/INDEX(exchange_rates18,MATCH('Esssential Items CMB_Sorghum '!$A9,Exch_regions1,0),MATCH('Esssential Items CMB_Sorghum '!MP$1,exch_month21,0))</f>
        <v>103.5377358490566</v>
      </c>
      <c r="MR9" s="7">
        <v>974062.5</v>
      </c>
      <c r="MS9" s="7">
        <f>MR9/INDEX(exchange_rates19,MATCH('Esssential Items CMB_Sorghum '!$A9,Exch_regions1,0),MATCH('Esssential Items CMB_Sorghum '!MR$1,exch_month22,0))</f>
        <v>91.033878504672899</v>
      </c>
      <c r="MT9" s="7">
        <v>947500</v>
      </c>
      <c r="MU9" s="7">
        <f>MT9/INDEX(exchange_rates20,MATCH('Esssential Items CMB_Sorghum '!$A9,Exch_regions1,0),MATCH('Esssential Items CMB_Sorghum '!MT$1,exch_month23,0))</f>
        <v>87.52886836027713</v>
      </c>
      <c r="MV9" s="7">
        <v>900000</v>
      </c>
      <c r="MW9" s="7">
        <f>MV9/INDEX(exchange_rates21,MATCH('Esssential Items CMB_Sorghum '!$A9,Exch_regions1,0),MATCH('Esssential Items CMB_Sorghum '!MV$1,exch_month24,0))</f>
        <v>83.333333333333329</v>
      </c>
      <c r="MX9" s="7">
        <v>710000</v>
      </c>
      <c r="MY9" s="7">
        <f>MX9/INDEX(exchange_rates22,MATCH('Esssential Items CMB_Sorghum '!$A9,Exch_regions1,0),MATCH('Esssential Items CMB_Sorghum '!MX$1,exch_month25,0))</f>
        <v>66.04651162790698</v>
      </c>
      <c r="MZ9" s="40">
        <f t="shared" si="3"/>
        <v>667525</v>
      </c>
      <c r="NA9" s="40">
        <f t="shared" si="3"/>
        <v>75.018578520393845</v>
      </c>
    </row>
    <row r="10" spans="1:365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4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7">
        <v>973375</v>
      </c>
      <c r="MQ10" s="7">
        <f>MP10/INDEX(exchange_rates18,MATCH('Esssential Items CMB_Sorghum '!$A10,Exch_regions1,0),MATCH('Esssential Items CMB_Sorghum '!MP$1,exch_month21,0))</f>
        <v>97.337500000000006</v>
      </c>
      <c r="MR10" s="7">
        <v>997125</v>
      </c>
      <c r="MS10" s="7">
        <f>MR10/INDEX(exchange_rates19,MATCH('Esssential Items CMB_Sorghum '!$A10,Exch_regions1,0),MATCH('Esssential Items CMB_Sorghum '!MR$1,exch_month22,0))</f>
        <v>97.280487804878049</v>
      </c>
      <c r="MT10" s="7">
        <v>908000</v>
      </c>
      <c r="MU10" s="7">
        <f>MT10/INDEX(exchange_rates20,MATCH('Esssential Items CMB_Sorghum '!$A10,Exch_regions1,0),MATCH('Esssential Items CMB_Sorghum '!MT$1,exch_month23,0))</f>
        <v>90.8</v>
      </c>
      <c r="MV10" s="7">
        <v>908000</v>
      </c>
      <c r="MW10" s="7">
        <f>MV10/INDEX(exchange_rates21,MATCH('Esssential Items CMB_Sorghum '!$A10,Exch_regions1,0),MATCH('Esssential Items CMB_Sorghum '!MV$1,exch_month24,0))</f>
        <v>90.8</v>
      </c>
      <c r="MX10" s="7">
        <v>908000</v>
      </c>
      <c r="MY10" s="7">
        <f>MX10/INDEX(exchange_rates22,MATCH('Esssential Items CMB_Sorghum '!$A10,Exch_regions1,0),MATCH('Esssential Items CMB_Sorghum '!MX$1,exch_month25,0))</f>
        <v>84.859813084112147</v>
      </c>
      <c r="MZ10" s="40">
        <f t="shared" si="3"/>
        <v>738799.125</v>
      </c>
      <c r="NA10" s="40">
        <f t="shared" si="3"/>
        <v>82.658097950124812</v>
      </c>
    </row>
    <row r="11" spans="1:365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4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7">
        <v>1018930.5556000001</v>
      </c>
      <c r="MQ11" s="7">
        <f>MP11/INDEX(exchange_rates18,MATCH('Esssential Items CMB_Sorghum '!$A11,Exch_regions1,0),MATCH('Esssential Items CMB_Sorghum '!MP$1,exch_month21,0))</f>
        <v>101.89305556000001</v>
      </c>
      <c r="MR11" s="7">
        <v>1065953.125</v>
      </c>
      <c r="MS11" s="7">
        <f>MR11/INDEX(exchange_rates19,MATCH('Esssential Items CMB_Sorghum '!$A11,Exch_regions1,0),MATCH('Esssential Items CMB_Sorghum '!MR$1,exch_month22,0))</f>
        <v>106.59531250000001</v>
      </c>
      <c r="MT11" s="7">
        <v>1065281.25</v>
      </c>
      <c r="MU11" s="7">
        <f>MT11/INDEX(exchange_rates20,MATCH('Esssential Items CMB_Sorghum '!$A11,Exch_regions1,0),MATCH('Esssential Items CMB_Sorghum '!MT$1,exch_month23,0))</f>
        <v>106.528125</v>
      </c>
      <c r="MV11" s="7">
        <v>898687.5</v>
      </c>
      <c r="MW11" s="7">
        <f>MV11/INDEX(exchange_rates21,MATCH('Esssential Items CMB_Sorghum '!$A11,Exch_regions1,0),MATCH('Esssential Items CMB_Sorghum '!MV$1,exch_month24,0))</f>
        <v>86.829710144927532</v>
      </c>
      <c r="MX11" s="7">
        <v>863875</v>
      </c>
      <c r="MY11" s="7">
        <f>MX11/INDEX(exchange_rates22,MATCH('Esssential Items CMB_Sorghum '!$A11,Exch_regions1,0),MATCH('Esssential Items CMB_Sorghum '!MX$1,exch_month25,0))</f>
        <v>83.313241392612596</v>
      </c>
      <c r="MZ11" s="40">
        <f t="shared" si="3"/>
        <v>674337.45</v>
      </c>
      <c r="NA11" s="40">
        <f t="shared" si="3"/>
        <v>75.652440789880444</v>
      </c>
    </row>
    <row r="12" spans="1:365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4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7">
        <v>1668066.6666666667</v>
      </c>
      <c r="MQ12" s="7">
        <f>MP12/INDEX(exchange_rates18,MATCH('Esssential Items CMB_Sorghum '!$A12,Exch_regions1,0),MATCH('Esssential Items CMB_Sorghum '!MP$1,exch_month21,0))</f>
        <v>57.190857142857141</v>
      </c>
      <c r="MR12" s="7">
        <v>1643040</v>
      </c>
      <c r="MS12" s="7">
        <f>MR12/INDEX(exchange_rates19,MATCH('Esssential Items CMB_Sorghum '!$A12,Exch_regions1,0),MATCH('Esssential Items CMB_Sorghum '!MR$1,exch_month22,0))</f>
        <v>54.166153846153847</v>
      </c>
      <c r="MT12" s="7">
        <v>1945312.5</v>
      </c>
      <c r="MU12" s="7">
        <f>MT12/INDEX(exchange_rates20,MATCH('Esssential Items CMB_Sorghum '!$A12,Exch_regions1,0),MATCH('Esssential Items CMB_Sorghum '!MT$1,exch_month23,0))</f>
        <v>65.023648761573682</v>
      </c>
      <c r="MV12" s="7">
        <v>2143816.6666666665</v>
      </c>
      <c r="MW12" s="7">
        <f>MV12/INDEX(exchange_rates21,MATCH('Esssential Items CMB_Sorghum '!$A12,Exch_regions1,0),MATCH('Esssential Items CMB_Sorghum '!MV$1,exch_month24,0))</f>
        <v>70.135768811341322</v>
      </c>
      <c r="MX12" s="7">
        <v>2084770.8333333333</v>
      </c>
      <c r="MY12" s="7">
        <f>MX12/INDEX(exchange_rates22,MATCH('Esssential Items CMB_Sorghum '!$A12,Exch_regions1,0),MATCH('Esssential Items CMB_Sorghum '!MX$1,exch_month25,0))</f>
        <v>68.203318393474447</v>
      </c>
      <c r="MZ12" s="40">
        <f t="shared" si="3"/>
        <v>2270137.5</v>
      </c>
      <c r="NA12" s="40">
        <f t="shared" si="3"/>
        <v>78.050412631932758</v>
      </c>
    </row>
    <row r="13" spans="1:365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4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7">
        <v>1248098.6666666667</v>
      </c>
      <c r="MQ13" s="7">
        <f>MP13/INDEX(exchange_rates18,MATCH('Esssential Items CMB_Sorghum '!$A13,Exch_regions1,0),MATCH('Esssential Items CMB_Sorghum '!MP$1,exch_month21,0))</f>
        <v>42.070741573033708</v>
      </c>
      <c r="MR13" s="7">
        <v>1308136.9047083333</v>
      </c>
      <c r="MS13" s="7">
        <f>MR13/INDEX(exchange_rates19,MATCH('Esssential Items CMB_Sorghum '!$A13,Exch_regions1,0),MATCH('Esssential Items CMB_Sorghum '!MR$1,exch_month22,0))</f>
        <v>38.951967385856079</v>
      </c>
      <c r="MT13" s="7">
        <v>1598467.9166666667</v>
      </c>
      <c r="MU13" s="7">
        <f>MT13/INDEX(exchange_rates20,MATCH('Esssential Items CMB_Sorghum '!$A13,Exch_regions1,0),MATCH('Esssential Items CMB_Sorghum '!MT$1,exch_month23,0))</f>
        <v>53.282263888888892</v>
      </c>
      <c r="MV13" s="7">
        <v>1871216.6666666667</v>
      </c>
      <c r="MW13" s="7">
        <f>MV13/INDEX(exchange_rates21,MATCH('Esssential Items CMB_Sorghum '!$A13,Exch_regions1,0),MATCH('Esssential Items CMB_Sorghum '!MV$1,exch_month24,0))</f>
        <v>59.720316173576315</v>
      </c>
      <c r="MX13" s="7">
        <v>1883770.8333333333</v>
      </c>
      <c r="MY13" s="7">
        <f>MX13/INDEX(exchange_rates22,MATCH('Esssential Items CMB_Sorghum '!$A13,Exch_regions1,0),MATCH('Esssential Items CMB_Sorghum '!MX$1,exch_month25,0))</f>
        <v>60.766801075268816</v>
      </c>
      <c r="MZ13" s="40">
        <f t="shared" si="3"/>
        <v>1563438.75</v>
      </c>
      <c r="NA13" s="40">
        <f t="shared" si="3"/>
        <v>58.569889184494208</v>
      </c>
    </row>
    <row r="14" spans="1:365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4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7">
        <v>2246375</v>
      </c>
      <c r="MQ14" s="7">
        <f>MP14/INDEX(exchange_rates18,MATCH('Esssential Items CMB_Sorghum '!$A14,Exch_regions1,0),MATCH('Esssential Items CMB_Sorghum '!MP$1,exch_month21,0))</f>
        <v>75.763069139966277</v>
      </c>
      <c r="MR14" s="7">
        <v>2286671.875</v>
      </c>
      <c r="MS14" s="7">
        <f>MR14/INDEX(exchange_rates19,MATCH('Esssential Items CMB_Sorghum '!$A14,Exch_regions1,0),MATCH('Esssential Items CMB_Sorghum '!MR$1,exch_month22,0))</f>
        <v>77.67887473460722</v>
      </c>
      <c r="MT14" s="7">
        <v>2361000</v>
      </c>
      <c r="MU14" s="7">
        <f>MT14/INDEX(exchange_rates20,MATCH('Esssential Items CMB_Sorghum '!$A14,Exch_regions1,0),MATCH('Esssential Items CMB_Sorghum '!MT$1,exch_month23,0))</f>
        <v>78.536382536382533</v>
      </c>
      <c r="MV14" s="7">
        <v>2536425</v>
      </c>
      <c r="MW14" s="7">
        <f>MV14/INDEX(exchange_rates21,MATCH('Esssential Items CMB_Sorghum '!$A14,Exch_regions1,0),MATCH('Esssential Items CMB_Sorghum '!MV$1,exch_month24,0))</f>
        <v>83.848760330578514</v>
      </c>
      <c r="MX14" s="7">
        <v>2564828.125</v>
      </c>
      <c r="MY14" s="7">
        <f>MX14/INDEX(exchange_rates22,MATCH('Esssential Items CMB_Sorghum '!$A14,Exch_regions1,0),MATCH('Esssential Items CMB_Sorghum '!MX$1,exch_month25,0))</f>
        <v>82.404116465863453</v>
      </c>
      <c r="MZ14" s="40">
        <f t="shared" si="3"/>
        <v>2386109.7916666665</v>
      </c>
      <c r="NA14" s="40">
        <f t="shared" si="3"/>
        <v>85.646191407238959</v>
      </c>
    </row>
    <row r="15" spans="1:365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4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7">
        <v>1702375</v>
      </c>
      <c r="MQ15" s="7">
        <f>MP15/INDEX(exchange_rates18,MATCH('Esssential Items CMB_Sorghum '!$A15,Exch_regions1,0),MATCH('Esssential Items CMB_Sorghum '!MP$1,exch_month21,0))</f>
        <v>63.759363295880149</v>
      </c>
      <c r="MR15" s="7">
        <v>1612500</v>
      </c>
      <c r="MS15" s="7">
        <f>MR15/INDEX(exchange_rates19,MATCH('Esssential Items CMB_Sorghum '!$A15,Exch_regions1,0),MATCH('Esssential Items CMB_Sorghum '!MR$1,exch_month22,0))</f>
        <v>60.393258426966291</v>
      </c>
      <c r="MT15" s="7">
        <v>1805375</v>
      </c>
      <c r="MU15" s="7">
        <f>MT15/INDEX(exchange_rates20,MATCH('Esssential Items CMB_Sorghum '!$A15,Exch_regions1,0),MATCH('Esssential Items CMB_Sorghum '!MT$1,exch_month23,0))</f>
        <v>67.617041198501866</v>
      </c>
      <c r="MV15" s="7">
        <v>1911250</v>
      </c>
      <c r="MW15" s="7">
        <f>MV15/INDEX(exchange_rates21,MATCH('Esssential Items CMB_Sorghum '!$A15,Exch_regions1,0),MATCH('Esssential Items CMB_Sorghum '!MV$1,exch_month24,0))</f>
        <v>71.582397003745314</v>
      </c>
      <c r="MX15" s="7">
        <v>1808250</v>
      </c>
      <c r="MY15" s="7">
        <f>MX15/INDEX(exchange_rates22,MATCH('Esssential Items CMB_Sorghum '!$A15,Exch_regions1,0),MATCH('Esssential Items CMB_Sorghum '!MX$1,exch_month25,0))</f>
        <v>67.724719101123597</v>
      </c>
      <c r="MZ15" s="40">
        <f t="shared" si="3"/>
        <v>1762382.5</v>
      </c>
      <c r="NA15" s="40">
        <f t="shared" si="3"/>
        <v>67.05802542933894</v>
      </c>
    </row>
    <row r="16" spans="1:365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4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7">
        <v>2261800</v>
      </c>
      <c r="MQ16" s="7">
        <f>MP16/INDEX(exchange_rates18,MATCH('Esssential Items CMB_Sorghum '!$A16,Exch_regions1,0),MATCH('Esssential Items CMB_Sorghum '!MP$1,exch_month21,0))</f>
        <v>76.671186440677971</v>
      </c>
      <c r="MR16" s="7">
        <v>2159890</v>
      </c>
      <c r="MS16" s="7">
        <f>MR16/INDEX(exchange_rates19,MATCH('Esssential Items CMB_Sorghum '!$A16,Exch_regions1,0),MATCH('Esssential Items CMB_Sorghum '!MR$1,exch_month22,0))</f>
        <v>72.297573221757318</v>
      </c>
      <c r="MT16" s="7">
        <v>1955610</v>
      </c>
      <c r="MU16" s="7">
        <f>MT16/INDEX(exchange_rates20,MATCH('Esssential Items CMB_Sorghum '!$A16,Exch_regions1,0),MATCH('Esssential Items CMB_Sorghum '!MT$1,exch_month23,0))</f>
        <v>64.916514522821572</v>
      </c>
      <c r="MV16" s="7">
        <v>2279985</v>
      </c>
      <c r="MW16" s="7">
        <f>MV16/INDEX(exchange_rates21,MATCH('Esssential Items CMB_Sorghum '!$A16,Exch_regions1,0),MATCH('Esssential Items CMB_Sorghum '!MV$1,exch_month24,0))</f>
        <v>70.697209302325575</v>
      </c>
      <c r="MX16" s="7">
        <v>2479375</v>
      </c>
      <c r="MY16" s="7">
        <f>MX16/INDEX(exchange_rates22,MATCH('Esssential Items CMB_Sorghum '!$A16,Exch_regions1,0),MATCH('Esssential Items CMB_Sorghum '!MX$1,exch_month25,0))</f>
        <v>75.706106870229007</v>
      </c>
      <c r="MZ16" s="40">
        <f t="shared" si="3"/>
        <v>1577614.4</v>
      </c>
      <c r="NA16" s="40">
        <f t="shared" si="3"/>
        <v>57.376441070482088</v>
      </c>
    </row>
    <row r="17" spans="1:365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4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7">
        <v>1282750</v>
      </c>
      <c r="MQ17" s="7">
        <f>MP17/INDEX(exchange_rates18,MATCH('Esssential Items CMB_Sorghum '!$A17,Exch_regions1,0),MATCH('Esssential Items CMB_Sorghum '!MP$1,exch_month21,0))</f>
        <v>46.7588092345079</v>
      </c>
      <c r="MR17" s="7">
        <v>1373875</v>
      </c>
      <c r="MS17" s="7">
        <f>MR17/INDEX(exchange_rates19,MATCH('Esssential Items CMB_Sorghum '!$A17,Exch_regions1,0),MATCH('Esssential Items CMB_Sorghum '!MR$1,exch_month22,0))</f>
        <v>48.111184066535344</v>
      </c>
      <c r="MT17" s="7">
        <v>1544968.75</v>
      </c>
      <c r="MU17" s="7">
        <f>MT17/INDEX(exchange_rates20,MATCH('Esssential Items CMB_Sorghum '!$A17,Exch_regions1,0),MATCH('Esssential Items CMB_Sorghum '!MT$1,exch_month23,0))</f>
        <v>51.931722689075627</v>
      </c>
      <c r="MV17" s="7">
        <v>1830218.75</v>
      </c>
      <c r="MW17" s="7">
        <f>MV17/INDEX(exchange_rates21,MATCH('Esssential Items CMB_Sorghum '!$A17,Exch_regions1,0),MATCH('Esssential Items CMB_Sorghum '!MV$1,exch_month24,0))</f>
        <v>60.007172131147541</v>
      </c>
      <c r="MX17" s="7">
        <v>1927562.5</v>
      </c>
      <c r="MY17" s="7">
        <f>MX17/INDEX(exchange_rates22,MATCH('Esssential Items CMB_Sorghum '!$A17,Exch_regions1,0),MATCH('Esssential Items CMB_Sorghum '!MX$1,exch_month25,0))</f>
        <v>63.19877049180328</v>
      </c>
      <c r="MZ17" s="40">
        <f t="shared" si="3"/>
        <v>1456025.125</v>
      </c>
      <c r="NA17" s="40">
        <f t="shared" si="3"/>
        <v>53.271478644174714</v>
      </c>
    </row>
    <row r="18" spans="1:365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4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7">
        <v>2299883.3333333335</v>
      </c>
      <c r="MQ18" s="7">
        <f>MP18/INDEX(exchange_rates18,MATCH('Esssential Items CMB_Sorghum '!$A18,Exch_regions1,0),MATCH('Esssential Items CMB_Sorghum '!MP$1,exch_month21,0))</f>
        <v>77.437149270482607</v>
      </c>
      <c r="MR18" s="7">
        <v>2319551.6666666665</v>
      </c>
      <c r="MS18" s="7">
        <f>MR18/INDEX(exchange_rates19,MATCH('Esssential Items CMB_Sorghum '!$A18,Exch_regions1,0),MATCH('Esssential Items CMB_Sorghum '!MR$1,exch_month22,0))</f>
        <v>75.228702702702705</v>
      </c>
      <c r="MT18" s="7">
        <v>2315219.9999583331</v>
      </c>
      <c r="MU18" s="7">
        <f>MT18/INDEX(exchange_rates20,MATCH('Esssential Items CMB_Sorghum '!$A18,Exch_regions1,0),MATCH('Esssential Items CMB_Sorghum '!MT$1,exch_month23,0))</f>
        <v>73.889999998670206</v>
      </c>
      <c r="MV18" s="7">
        <v>2306855.4166666665</v>
      </c>
      <c r="MW18" s="7">
        <f>MV18/INDEX(exchange_rates21,MATCH('Esssential Items CMB_Sorghum '!$A18,Exch_regions1,0),MATCH('Esssential Items CMB_Sorghum '!MV$1,exch_month24,0))</f>
        <v>71.790106327800828</v>
      </c>
      <c r="MX18" s="7">
        <v>2532460.4166666665</v>
      </c>
      <c r="MY18" s="7">
        <f>MX18/INDEX(exchange_rates22,MATCH('Esssential Items CMB_Sorghum '!$A18,Exch_regions1,0),MATCH('Esssential Items CMB_Sorghum '!MX$1,exch_month25,0))</f>
        <v>75.973812499999994</v>
      </c>
      <c r="MZ18" s="40">
        <f t="shared" si="3"/>
        <v>1700219.3333333333</v>
      </c>
      <c r="NA18" s="40">
        <f t="shared" si="3"/>
        <v>62.021941130971506</v>
      </c>
    </row>
    <row r="19" spans="1:365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4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7">
        <v>1979500</v>
      </c>
      <c r="MQ19" s="7">
        <f>MP19/INDEX(exchange_rates18,MATCH('Esssential Items CMB_Sorghum '!$A19,Exch_regions1,0),MATCH('Esssential Items CMB_Sorghum '!MP$1,exch_month21,0))</f>
        <v>65.983333333333334</v>
      </c>
      <c r="MR19" s="7">
        <v>2035031.25</v>
      </c>
      <c r="MS19" s="7">
        <f>MR19/INDEX(exchange_rates19,MATCH('Esssential Items CMB_Sorghum '!$A19,Exch_regions1,0),MATCH('Esssential Items CMB_Sorghum '!MR$1,exch_month22,0))</f>
        <v>67.834374999999994</v>
      </c>
      <c r="MT19" s="7">
        <v>1990781.25</v>
      </c>
      <c r="MU19" s="7">
        <f>MT19/INDEX(exchange_rates20,MATCH('Esssential Items CMB_Sorghum '!$A19,Exch_regions1,0),MATCH('Esssential Items CMB_Sorghum '!MT$1,exch_month23,0))</f>
        <v>66.359375</v>
      </c>
      <c r="MV19" s="7">
        <v>2046287.5</v>
      </c>
      <c r="MW19" s="7">
        <f>MV19/INDEX(exchange_rates21,MATCH('Esssential Items CMB_Sorghum '!$A19,Exch_regions1,0),MATCH('Esssential Items CMB_Sorghum '!MV$1,exch_month24,0))</f>
        <v>68.209583333333327</v>
      </c>
      <c r="MX19" s="7">
        <v>2129500</v>
      </c>
      <c r="MY19" s="7">
        <f>MX19/INDEX(exchange_rates22,MATCH('Esssential Items CMB_Sorghum '!$A19,Exch_regions1,0),MATCH('Esssential Items CMB_Sorghum '!MX$1,exch_month25,0))</f>
        <v>70.983333333333334</v>
      </c>
      <c r="MZ19" s="40">
        <f t="shared" si="3"/>
        <v>2140177.5</v>
      </c>
      <c r="NA19" s="40">
        <f t="shared" si="3"/>
        <v>77.607062944822175</v>
      </c>
    </row>
    <row r="20" spans="1:365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4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7">
        <v>1571283.3333333333</v>
      </c>
      <c r="MQ20" s="7">
        <f>MP20/INDEX(exchange_rates18,MATCH('Esssential Items CMB_Sorghum '!$A20,Exch_regions1,0),MATCH('Esssential Items CMB_Sorghum '!MP$1,exch_month21,0))</f>
        <v>57.485975609756096</v>
      </c>
      <c r="MR20" s="7">
        <v>1629333.3333333333</v>
      </c>
      <c r="MS20" s="7">
        <f>MR20/INDEX(exchange_rates19,MATCH('Esssential Items CMB_Sorghum '!$A20,Exch_regions1,0),MATCH('Esssential Items CMB_Sorghum '!MR$1,exch_month22,0))</f>
        <v>59.792048929663608</v>
      </c>
      <c r="MT20" s="7">
        <v>1561166.6666666667</v>
      </c>
      <c r="MU20" s="7">
        <f>MT20/INDEX(exchange_rates20,MATCH('Esssential Items CMB_Sorghum '!$A20,Exch_regions1,0),MATCH('Esssential Items CMB_Sorghum '!MT$1,exch_month23,0))</f>
        <v>56.342857142857149</v>
      </c>
      <c r="MV20" s="7">
        <v>1580375</v>
      </c>
      <c r="MW20" s="7">
        <f>MV20/INDEX(exchange_rates21,MATCH('Esssential Items CMB_Sorghum '!$A20,Exch_regions1,0),MATCH('Esssential Items CMB_Sorghum '!MV$1,exch_month24,0))</f>
        <v>57.03609022556391</v>
      </c>
      <c r="MX20" s="7">
        <v>1771375</v>
      </c>
      <c r="MY20" s="7">
        <f>MX20/INDEX(exchange_rates22,MATCH('Esssential Items CMB_Sorghum '!$A20,Exch_regions1,0),MATCH('Esssential Items CMB_Sorghum '!MX$1,exch_month25,0))</f>
        <v>62.759078830823739</v>
      </c>
      <c r="MZ20" s="40">
        <f t="shared" si="3"/>
        <v>1550430.9722222225</v>
      </c>
      <c r="NA20" s="40">
        <f t="shared" si="3"/>
        <v>58.809322424472739</v>
      </c>
    </row>
    <row r="21" spans="1:365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</row>
    <row r="22" spans="1:365" x14ac:dyDescent="0.25">
      <c r="MZ22" s="17"/>
    </row>
    <row r="23" spans="1:365" x14ac:dyDescent="0.25">
      <c r="MZ23" s="17"/>
    </row>
    <row r="24" spans="1:365" x14ac:dyDescent="0.25">
      <c r="LG24" s="9"/>
      <c r="MZ24" s="17"/>
    </row>
    <row r="25" spans="1:365" x14ac:dyDescent="0.25">
      <c r="LG25" s="9"/>
      <c r="MZ25" s="17"/>
    </row>
    <row r="26" spans="1:365" x14ac:dyDescent="0.25">
      <c r="LG26" s="9"/>
      <c r="MZ26" s="17"/>
    </row>
    <row r="27" spans="1:365" x14ac:dyDescent="0.25">
      <c r="LG27" s="9"/>
      <c r="MZ27" s="17"/>
    </row>
    <row r="28" spans="1:365" x14ac:dyDescent="0.25">
      <c r="LG28" s="9"/>
      <c r="MZ28" s="17"/>
    </row>
    <row r="29" spans="1:365" x14ac:dyDescent="0.25">
      <c r="LG29" s="9"/>
      <c r="MZ29" s="17"/>
    </row>
    <row r="30" spans="1:365" x14ac:dyDescent="0.25">
      <c r="LG30" s="9"/>
      <c r="MZ30" s="17"/>
    </row>
    <row r="31" spans="1:365" x14ac:dyDescent="0.25">
      <c r="LG31" s="9"/>
      <c r="MZ31" s="17"/>
    </row>
    <row r="32" spans="1:365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83">
    <mergeCell ref="MX1:MY1"/>
    <mergeCell ref="MT1:MU1"/>
    <mergeCell ref="CN1:CO1"/>
    <mergeCell ref="DB1:DC1"/>
    <mergeCell ref="BH1:BI1"/>
    <mergeCell ref="L1:M1"/>
    <mergeCell ref="N1:O1"/>
    <mergeCell ref="AB1:AC1"/>
    <mergeCell ref="X1:Y1"/>
    <mergeCell ref="CT1:CU1"/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ML1:MM1"/>
    <mergeCell ref="MH1:MI1"/>
    <mergeCell ref="MF1:MG1"/>
    <mergeCell ref="DV1:DW1"/>
    <mergeCell ref="DT1:DU1"/>
    <mergeCell ref="MD1:ME1"/>
    <mergeCell ref="LX1:LY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B1:C1"/>
    <mergeCell ref="H1:I1"/>
    <mergeCell ref="AF1:AG1"/>
    <mergeCell ref="R1:S1"/>
    <mergeCell ref="BL1:BM1"/>
    <mergeCell ref="AX1:AY1"/>
    <mergeCell ref="BB1:BC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GH1:GI1"/>
    <mergeCell ref="GJ1:GK1"/>
    <mergeCell ref="KT1:KU1"/>
    <mergeCell ref="CP1:CQ1"/>
    <mergeCell ref="DD1:DE1"/>
    <mergeCell ref="CL1:CM1"/>
    <mergeCell ref="CF1:CG1"/>
    <mergeCell ref="CR1:CS1"/>
    <mergeCell ref="CJ1:CK1"/>
    <mergeCell ref="CH1:CI1"/>
    <mergeCell ref="EN1:EO1"/>
    <mergeCell ref="EL1:EM1"/>
    <mergeCell ref="EJ1:EK1"/>
    <mergeCell ref="MZ1:NA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FV1:FW1"/>
    <mergeCell ref="FX1:FY1"/>
    <mergeCell ref="FL1:FM1"/>
    <mergeCell ref="EV1:EW1"/>
    <mergeCell ref="EB1:EC1"/>
    <mergeCell ref="GB1:GC1"/>
    <mergeCell ref="FZ1:GA1"/>
    <mergeCell ref="DF1:DG1"/>
    <mergeCell ref="CZ1:DA1"/>
    <mergeCell ref="ET1:EU1"/>
    <mergeCell ref="EX1:EY1"/>
    <mergeCell ref="EF1:EG1"/>
    <mergeCell ref="FB1:FC1"/>
    <mergeCell ref="EH1:EI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DR1:DS1"/>
    <mergeCell ref="DP1:DQ1"/>
    <mergeCell ref="KF1:KG1"/>
    <mergeCell ref="IH1:II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KD1:KE1"/>
    <mergeCell ref="JT1:JU1"/>
    <mergeCell ref="IJ1:IK1"/>
    <mergeCell ref="IL1:IM1"/>
    <mergeCell ref="MV1:MW1"/>
    <mergeCell ref="MR1:MS1"/>
    <mergeCell ref="MP1:MQ1"/>
    <mergeCell ref="KR1:KS1"/>
    <mergeCell ref="JZ1:KA1"/>
    <mergeCell ref="JX1:JY1"/>
    <mergeCell ref="JF1:JG1"/>
    <mergeCell ref="JP1:JQ1"/>
    <mergeCell ref="GN1:GO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NA35"/>
  <sheetViews>
    <sheetView zoomScale="115" zoomScaleNormal="115" workbookViewId="0">
      <pane xSplit="1" ySplit="1" topLeftCell="ML2" activePane="bottomRight" state="frozen"/>
      <selection pane="topRight" activeCell="B1" sqref="B1"/>
      <selection pane="bottomLeft" activeCell="A3" sqref="A3"/>
      <selection pane="bottomRight" activeCell="MZ1" sqref="MZ1:NA20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363" width="9.1796875" style="9"/>
    <col min="364" max="364" width="9.1796875" style="9" customWidth="1"/>
    <col min="365" max="16384" width="9.1796875" style="9"/>
  </cols>
  <sheetData>
    <row r="1" spans="1:365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6" t="s">
        <v>67</v>
      </c>
      <c r="NA1" s="57"/>
    </row>
    <row r="2" spans="1:365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38" t="s">
        <v>18</v>
      </c>
      <c r="NA2" s="39" t="s">
        <v>19</v>
      </c>
    </row>
    <row r="3" spans="1:365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7">
        <v>3517850</v>
      </c>
      <c r="MQ3" s="7">
        <f>MP3/INDEX(exchange_rates18,MATCH('Food Items CMB_Sorghum'!$A3,Exch_regions1,0),MATCH('Food Items CMB_Sorghum'!MP$1,exch_month21,0))</f>
        <v>135.30192307692309</v>
      </c>
      <c r="MR3" s="7">
        <v>3508033.3333333335</v>
      </c>
      <c r="MS3" s="7">
        <f>MR3/INDEX(exchange_rates19,MATCH('Food Items CMB_Sorghum'!$A3,Exch_regions1,0),MATCH('Food Items CMB_Sorghum'!MR$1,exch_month22,0))</f>
        <v>134.92435897435897</v>
      </c>
      <c r="MT3" s="7">
        <v>3707145.8333333335</v>
      </c>
      <c r="MU3" s="7">
        <f>MT3/INDEX(exchange_rates20,MATCH('Food Items CMB_Sorghum'!$A3,Exch_regions1,0),MATCH('Food Items CMB_Sorghum'!MT$1,exch_month23,0))</f>
        <v>132.39806547619048</v>
      </c>
      <c r="MV3" s="7">
        <v>3707033.3333333335</v>
      </c>
      <c r="MW3" s="7">
        <f>MV3/INDEX(exchange_rates21,MATCH('Food Items CMB_Sorghum'!$A3,Exch_regions1,0),MATCH('Food Items CMB_Sorghum'!MV$1,exch_month24,0))</f>
        <v>140.773417721519</v>
      </c>
      <c r="MX3" s="7">
        <v>3751893.3333333335</v>
      </c>
      <c r="MY3" s="7">
        <f>MX3/INDEX(exchange_rates22,MATCH('Food Items CMB_Sorghum'!$A3,Exch_regions1,0),MATCH('Food Items CMB_Sorghum'!MX$1,exch_month25,0))</f>
        <v>142.47696202531648</v>
      </c>
      <c r="MZ3" s="40">
        <f>AVERAGE(IH3,JF3,KD3,LB3,LZ3)</f>
        <v>3380825.4222222222</v>
      </c>
      <c r="NA3" s="40">
        <f>AVERAGE(II3,JG3,KE3,LC3,MA3)</f>
        <v>132.72164383451099</v>
      </c>
    </row>
    <row r="4" spans="1:365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7">
        <v>3549500</v>
      </c>
      <c r="MQ4" s="7">
        <f>MP4/INDEX(exchange_rates18,MATCH('Food Items CMB_Sorghum'!$A4,Exch_regions1,0),MATCH('Food Items CMB_Sorghum'!MP$1,exch_month21,0))</f>
        <v>98.597222222222229</v>
      </c>
      <c r="MR4" s="7">
        <v>3689250</v>
      </c>
      <c r="MS4" s="7">
        <f>MR4/INDEX(exchange_rates19,MATCH('Food Items CMB_Sorghum'!$A4,Exch_regions1,0),MATCH('Food Items CMB_Sorghum'!MR$1,exch_month22,0))</f>
        <v>101.07534246575342</v>
      </c>
      <c r="MT4" s="7">
        <v>3940775</v>
      </c>
      <c r="MU4" s="7">
        <f>MT4/INDEX(exchange_rates20,MATCH('Food Items CMB_Sorghum'!$A4,Exch_regions1,0),MATCH('Food Items CMB_Sorghum'!MT$1,exch_month23,0))</f>
        <v>106.50743243243244</v>
      </c>
      <c r="MV4" s="7">
        <v>3956000</v>
      </c>
      <c r="MW4" s="7">
        <f>MV4/INDEX(exchange_rates21,MATCH('Food Items CMB_Sorghum'!$A4,Exch_regions1,0),MATCH('Food Items CMB_Sorghum'!MV$1,exch_month24,0))</f>
        <v>108.08743169398907</v>
      </c>
      <c r="MX4" s="7">
        <v>4090500</v>
      </c>
      <c r="MY4" s="7">
        <f>MX4/INDEX(exchange_rates22,MATCH('Food Items CMB_Sorghum'!$A4,Exch_regions1,0),MATCH('Food Items CMB_Sorghum'!MX$1,exch_month25,0))</f>
        <v>113.625</v>
      </c>
      <c r="MZ4" s="40">
        <f t="shared" ref="MZ4:NA20" si="0">AVERAGE(IH4,JF4,KD4,LB4,LZ4)</f>
        <v>2968452.5</v>
      </c>
      <c r="NA4" s="40">
        <f t="shared" si="0"/>
        <v>85.909754016601951</v>
      </c>
    </row>
    <row r="5" spans="1:365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7">
        <v>6880200</v>
      </c>
      <c r="MQ5" s="7">
        <f>MP5/INDEX(exchange_rates18,MATCH('Food Items CMB_Sorghum'!$A5,Exch_regions1,0),MATCH('Food Items CMB_Sorghum'!MP$1,exch_month21,0))</f>
        <v>163.81428571428572</v>
      </c>
      <c r="MR5" s="7">
        <v>7042093.75</v>
      </c>
      <c r="MS5" s="7">
        <f>MR5/INDEX(exchange_rates19,MATCH('Food Items CMB_Sorghum'!$A5,Exch_regions1,0),MATCH('Food Items CMB_Sorghum'!MR$1,exch_month22,0))</f>
        <v>167.6688988095238</v>
      </c>
      <c r="MT5" s="7">
        <v>7167500</v>
      </c>
      <c r="MU5" s="7">
        <f>MT5/INDEX(exchange_rates20,MATCH('Food Items CMB_Sorghum'!$A5,Exch_regions1,0),MATCH('Food Items CMB_Sorghum'!MT$1,exch_month23,0))</f>
        <v>170.6547619047619</v>
      </c>
      <c r="MV5" s="7">
        <v>7283240</v>
      </c>
      <c r="MW5" s="7">
        <f>MV5/INDEX(exchange_rates21,MATCH('Food Items CMB_Sorghum'!$A5,Exch_regions1,0),MATCH('Food Items CMB_Sorghum'!MV$1,exch_month24,0))</f>
        <v>173.4104761904762</v>
      </c>
      <c r="MX5" s="7">
        <v>7525556.25</v>
      </c>
      <c r="MY5" s="7">
        <f>MX5/INDEX(exchange_rates22,MATCH('Food Items CMB_Sorghum'!$A5,Exch_regions1,0),MATCH('Food Items CMB_Sorghum'!MX$1,exch_month25,0))</f>
        <v>179.17991071428571</v>
      </c>
      <c r="MZ5" s="40">
        <f t="shared" si="0"/>
        <v>6513966.875</v>
      </c>
      <c r="NA5" s="40">
        <f t="shared" si="0"/>
        <v>156.76030235820443</v>
      </c>
    </row>
    <row r="6" spans="1:365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7">
        <v>6313812.5</v>
      </c>
      <c r="MQ6" s="7">
        <f>MP6/INDEX(exchange_rates18,MATCH('Food Items CMB_Sorghum'!$A6,Exch_regions1,0),MATCH('Food Items CMB_Sorghum'!MP$1,exch_month21,0))</f>
        <v>150.32886904761904</v>
      </c>
      <c r="MR6" s="7">
        <v>6314125</v>
      </c>
      <c r="MS6" s="7">
        <f>MR6/INDEX(exchange_rates19,MATCH('Food Items CMB_Sorghum'!$A6,Exch_regions1,0),MATCH('Food Items CMB_Sorghum'!MR$1,exch_month22,0))</f>
        <v>150.33630952380952</v>
      </c>
      <c r="MT6" s="7">
        <v>6709987.5</v>
      </c>
      <c r="MU6" s="7">
        <f>MT6/INDEX(exchange_rates20,MATCH('Food Items CMB_Sorghum'!$A6,Exch_regions1,0),MATCH('Food Items CMB_Sorghum'!MT$1,exch_month23,0))</f>
        <v>159.76160714285714</v>
      </c>
      <c r="MV6" s="7">
        <v>6892900</v>
      </c>
      <c r="MW6" s="7">
        <f>MV6/INDEX(exchange_rates21,MATCH('Food Items CMB_Sorghum'!$A6,Exch_regions1,0),MATCH('Food Items CMB_Sorghum'!MV$1,exch_month24,0))</f>
        <v>164.11666666666667</v>
      </c>
      <c r="MX6" s="7">
        <v>7010625</v>
      </c>
      <c r="MY6" s="7">
        <f>MX6/INDEX(exchange_rates22,MATCH('Food Items CMB_Sorghum'!$A6,Exch_regions1,0),MATCH('Food Items CMB_Sorghum'!MX$1,exch_month25,0))</f>
        <v>166.91964285714286</v>
      </c>
      <c r="MZ6" s="40">
        <f t="shared" si="0"/>
        <v>5705783.75</v>
      </c>
      <c r="NA6" s="40">
        <f t="shared" si="0"/>
        <v>139.8514716312057</v>
      </c>
    </row>
    <row r="7" spans="1:365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7">
        <v>6982000</v>
      </c>
      <c r="MQ7" s="7">
        <f>MP7/INDEX(exchange_rates18,MATCH('Food Items CMB_Sorghum'!$A7,Exch_regions1,0),MATCH('Food Items CMB_Sorghum'!MP$1,exch_month21,0))</f>
        <v>174.55</v>
      </c>
      <c r="MR7" s="7">
        <v>7128625</v>
      </c>
      <c r="MS7" s="7">
        <f>MR7/INDEX(exchange_rates19,MATCH('Food Items CMB_Sorghum'!$A7,Exch_regions1,0),MATCH('Food Items CMB_Sorghum'!MR$1,exch_month22,0))</f>
        <v>178.21562499999999</v>
      </c>
      <c r="MT7" s="7">
        <v>7234250</v>
      </c>
      <c r="MU7" s="7">
        <f>MT7/INDEX(exchange_rates20,MATCH('Food Items CMB_Sorghum'!$A7,Exch_regions1,0),MATCH('Food Items CMB_Sorghum'!MT$1,exch_month23,0))</f>
        <v>180.85624999999999</v>
      </c>
      <c r="MV7" s="7">
        <v>7341850</v>
      </c>
      <c r="MW7" s="7">
        <f>MV7/INDEX(exchange_rates21,MATCH('Food Items CMB_Sorghum'!$A7,Exch_regions1,0),MATCH('Food Items CMB_Sorghum'!MV$1,exch_month24,0))</f>
        <v>181.72896039603961</v>
      </c>
      <c r="MX7" s="7">
        <v>7597625</v>
      </c>
      <c r="MY7" s="7">
        <f>MX7/INDEX(exchange_rates22,MATCH('Food Items CMB_Sorghum'!$A7,Exch_regions1,0),MATCH('Food Items CMB_Sorghum'!MX$1,exch_month25,0))</f>
        <v>189.94062500000001</v>
      </c>
      <c r="MZ7" s="40">
        <f t="shared" si="0"/>
        <v>6328852.5</v>
      </c>
      <c r="NA7" s="40">
        <f t="shared" si="0"/>
        <v>159.16408441558443</v>
      </c>
    </row>
    <row r="8" spans="1:365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7">
        <v>6330000</v>
      </c>
      <c r="MQ8" s="7">
        <f>MP8/INDEX(exchange_rates18,MATCH('Food Items CMB_Sorghum'!$A8,Exch_regions1,0),MATCH('Food Items CMB_Sorghum'!MP$1,exch_month21,0))</f>
        <v>150.71428571428572</v>
      </c>
      <c r="MR8" s="7">
        <v>6327750</v>
      </c>
      <c r="MS8" s="7">
        <f>MR8/INDEX(exchange_rates19,MATCH('Food Items CMB_Sorghum'!$A8,Exch_regions1,0),MATCH('Food Items CMB_Sorghum'!MR$1,exch_month22,0))</f>
        <v>150.66071428571428</v>
      </c>
      <c r="MT8" s="7">
        <v>6714250</v>
      </c>
      <c r="MU8" s="7">
        <f>MT8/INDEX(exchange_rates20,MATCH('Food Items CMB_Sorghum'!$A8,Exch_regions1,0),MATCH('Food Items CMB_Sorghum'!MT$1,exch_month23,0))</f>
        <v>159.86309523809524</v>
      </c>
      <c r="MV8" s="7">
        <v>6876750</v>
      </c>
      <c r="MW8" s="7">
        <f>MV8/INDEX(exchange_rates21,MATCH('Food Items CMB_Sorghum'!$A8,Exch_regions1,0),MATCH('Food Items CMB_Sorghum'!MV$1,exch_month24,0))</f>
        <v>163.73214285714286</v>
      </c>
      <c r="MX8" s="7">
        <v>6985750</v>
      </c>
      <c r="MY8" s="7">
        <f>MX8/INDEX(exchange_rates22,MATCH('Food Items CMB_Sorghum'!$A8,Exch_regions1,0),MATCH('Food Items CMB_Sorghum'!MX$1,exch_month25,0))</f>
        <v>166.32738095238096</v>
      </c>
      <c r="MZ8" s="40">
        <f t="shared" si="0"/>
        <v>6129764.1223652903</v>
      </c>
      <c r="NA8" s="40">
        <f t="shared" si="0"/>
        <v>149.00558846356799</v>
      </c>
    </row>
    <row r="9" spans="1:365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7">
        <v>1655100</v>
      </c>
      <c r="MQ9" s="7">
        <f>MP9/INDEX(exchange_rates18,MATCH('Food Items CMB_Sorghum'!$A9,Exch_regions1,0),MATCH('Food Items CMB_Sorghum'!MP$1,exch_month21,0))</f>
        <v>156.14150943396226</v>
      </c>
      <c r="MR9" s="7">
        <v>1466562.5</v>
      </c>
      <c r="MS9" s="7">
        <f>MR9/INDEX(exchange_rates19,MATCH('Food Items CMB_Sorghum'!$A9,Exch_regions1,0),MATCH('Food Items CMB_Sorghum'!MR$1,exch_month22,0))</f>
        <v>137.06191588785046</v>
      </c>
      <c r="MT9" s="7">
        <v>1474875</v>
      </c>
      <c r="MU9" s="7">
        <f>MT9/INDEX(exchange_rates20,MATCH('Food Items CMB_Sorghum'!$A9,Exch_regions1,0),MATCH('Food Items CMB_Sorghum'!MT$1,exch_month23,0))</f>
        <v>136.24711316397227</v>
      </c>
      <c r="MV9" s="7">
        <v>1459200</v>
      </c>
      <c r="MW9" s="7">
        <f>MV9/INDEX(exchange_rates21,MATCH('Food Items CMB_Sorghum'!$A9,Exch_regions1,0),MATCH('Food Items CMB_Sorghum'!MV$1,exch_month24,0))</f>
        <v>135.11111111111111</v>
      </c>
      <c r="MX9" s="7">
        <v>1275250</v>
      </c>
      <c r="MY9" s="7">
        <f>MX9/INDEX(exchange_rates22,MATCH('Food Items CMB_Sorghum'!$A9,Exch_regions1,0),MATCH('Food Items CMB_Sorghum'!MX$1,exch_month25,0))</f>
        <v>118.62790697674419</v>
      </c>
      <c r="MZ9" s="40">
        <f t="shared" si="0"/>
        <v>1180903.5</v>
      </c>
      <c r="NA9" s="40">
        <f t="shared" si="0"/>
        <v>133.55750008423993</v>
      </c>
    </row>
    <row r="10" spans="1:365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7">
        <v>1362875</v>
      </c>
      <c r="MQ10" s="7">
        <f>MP10/INDEX(exchange_rates18,MATCH('Food Items CMB_Sorghum'!$A10,Exch_regions1,0),MATCH('Food Items CMB_Sorghum'!MP$1,exch_month21,0))</f>
        <v>136.28749999999999</v>
      </c>
      <c r="MR10" s="7">
        <v>1387375</v>
      </c>
      <c r="MS10" s="7">
        <f>MR10/INDEX(exchange_rates19,MATCH('Food Items CMB_Sorghum'!$A10,Exch_regions1,0),MATCH('Food Items CMB_Sorghum'!MR$1,exch_month22,0))</f>
        <v>135.35365853658536</v>
      </c>
      <c r="MT10" s="7">
        <v>1440500</v>
      </c>
      <c r="MU10" s="7">
        <f>MT10/INDEX(exchange_rates20,MATCH('Food Items CMB_Sorghum'!$A10,Exch_regions1,0),MATCH('Food Items CMB_Sorghum'!MT$1,exch_month23,0))</f>
        <v>144.05000000000001</v>
      </c>
      <c r="MV10" s="7">
        <v>1440500</v>
      </c>
      <c r="MW10" s="7">
        <f>MV10/INDEX(exchange_rates21,MATCH('Food Items CMB_Sorghum'!$A10,Exch_regions1,0),MATCH('Food Items CMB_Sorghum'!MV$1,exch_month24,0))</f>
        <v>144.05000000000001</v>
      </c>
      <c r="MX10" s="7">
        <v>1440500</v>
      </c>
      <c r="MY10" s="7">
        <f>MX10/INDEX(exchange_rates22,MATCH('Food Items CMB_Sorghum'!$A10,Exch_regions1,0),MATCH('Food Items CMB_Sorghum'!MX$1,exch_month25,0))</f>
        <v>134.62616822429908</v>
      </c>
      <c r="MZ10" s="40">
        <f t="shared" si="0"/>
        <v>1120065.6416666666</v>
      </c>
      <c r="NA10" s="40">
        <f t="shared" si="0"/>
        <v>125.81115423335032</v>
      </c>
    </row>
    <row r="11" spans="1:365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7">
        <v>1480330.5556000001</v>
      </c>
      <c r="MQ11" s="7">
        <f>MP11/INDEX(exchange_rates18,MATCH('Food Items CMB_Sorghum'!$A11,Exch_regions1,0),MATCH('Food Items CMB_Sorghum'!MP$1,exch_month21,0))</f>
        <v>148.03305556000001</v>
      </c>
      <c r="MR11" s="7">
        <v>1526390.625</v>
      </c>
      <c r="MS11" s="7">
        <f>MR11/INDEX(exchange_rates19,MATCH('Food Items CMB_Sorghum'!$A11,Exch_regions1,0),MATCH('Food Items CMB_Sorghum'!MR$1,exch_month22,0))</f>
        <v>152.63906249999999</v>
      </c>
      <c r="MT11" s="7">
        <v>1523218.75</v>
      </c>
      <c r="MU11" s="7">
        <f>MT11/INDEX(exchange_rates20,MATCH('Food Items CMB_Sorghum'!$A11,Exch_regions1,0),MATCH('Food Items CMB_Sorghum'!MT$1,exch_month23,0))</f>
        <v>152.32187500000001</v>
      </c>
      <c r="MV11" s="7">
        <v>1361843.75</v>
      </c>
      <c r="MW11" s="7">
        <f>MV11/INDEX(exchange_rates21,MATCH('Food Items CMB_Sorghum'!$A11,Exch_regions1,0),MATCH('Food Items CMB_Sorghum'!MV$1,exch_month24,0))</f>
        <v>131.57910628019323</v>
      </c>
      <c r="MX11" s="7">
        <v>1329000</v>
      </c>
      <c r="MY11" s="7">
        <f>MX11/INDEX(exchange_rates22,MATCH('Food Items CMB_Sorghum'!$A11,Exch_regions1,0),MATCH('Food Items CMB_Sorghum'!MX$1,exch_month25,0))</f>
        <v>128.17050824573246</v>
      </c>
      <c r="MZ11" s="40">
        <f t="shared" si="0"/>
        <v>1115512.8</v>
      </c>
      <c r="NA11" s="40">
        <f t="shared" si="0"/>
        <v>125.62704040441778</v>
      </c>
    </row>
    <row r="12" spans="1:365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7">
        <v>1970366.6666666667</v>
      </c>
      <c r="MQ12" s="7">
        <f>MP12/INDEX(exchange_rates18,MATCH('Food Items CMB_Sorghum'!$A12,Exch_regions1,0),MATCH('Food Items CMB_Sorghum'!MP$1,exch_month21,0))</f>
        <v>67.555428571428578</v>
      </c>
      <c r="MR12" s="7">
        <v>1929581.6666666667</v>
      </c>
      <c r="MS12" s="7">
        <f>MR12/INDEX(exchange_rates19,MATCH('Food Items CMB_Sorghum'!$A12,Exch_regions1,0),MATCH('Food Items CMB_Sorghum'!MR$1,exch_month22,0))</f>
        <v>63.612582417582423</v>
      </c>
      <c r="MT12" s="7">
        <v>2252020.8333333335</v>
      </c>
      <c r="MU12" s="7">
        <f>MT12/INDEX(exchange_rates20,MATCH('Food Items CMB_Sorghum'!$A12,Exch_regions1,0),MATCH('Food Items CMB_Sorghum'!MT$1,exch_month23,0))</f>
        <v>75.275623669931264</v>
      </c>
      <c r="MV12" s="7">
        <v>2474116.6666666665</v>
      </c>
      <c r="MW12" s="7">
        <f>MV12/INDEX(exchange_rates21,MATCH('Food Items CMB_Sorghum'!$A12,Exch_regions1,0),MATCH('Food Items CMB_Sorghum'!MV$1,exch_month24,0))</f>
        <v>80.941657579062152</v>
      </c>
      <c r="MX12" s="7">
        <v>2406974.5</v>
      </c>
      <c r="MY12" s="7">
        <f>MX12/INDEX(exchange_rates22,MATCH('Food Items CMB_Sorghum'!$A12,Exch_regions1,0),MATCH('Food Items CMB_Sorghum'!MX$1,exch_month25,0))</f>
        <v>78.744217620309485</v>
      </c>
      <c r="MZ12" s="40">
        <f t="shared" si="0"/>
        <v>2650773.0555555555</v>
      </c>
      <c r="NA12" s="40">
        <f t="shared" si="0"/>
        <v>91.082763365990743</v>
      </c>
    </row>
    <row r="13" spans="1:365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7">
        <v>1828165.3333333333</v>
      </c>
      <c r="MQ13" s="7">
        <f>MP13/INDEX(exchange_rates18,MATCH('Food Items CMB_Sorghum'!$A13,Exch_regions1,0),MATCH('Food Items CMB_Sorghum'!MP$1,exch_month21,0))</f>
        <v>61.623550561797749</v>
      </c>
      <c r="MR13" s="7">
        <v>1961514.2858750001</v>
      </c>
      <c r="MS13" s="7">
        <f>MR13/INDEX(exchange_rates19,MATCH('Food Items CMB_Sorghum'!$A13,Exch_regions1,0),MATCH('Food Items CMB_Sorghum'!MR$1,exch_month22,0))</f>
        <v>58.407373276674939</v>
      </c>
      <c r="MT13" s="7">
        <v>2427759.5833333335</v>
      </c>
      <c r="MU13" s="7">
        <f>MT13/INDEX(exchange_rates20,MATCH('Food Items CMB_Sorghum'!$A13,Exch_regions1,0),MATCH('Food Items CMB_Sorghum'!MT$1,exch_month23,0))</f>
        <v>80.925319444444455</v>
      </c>
      <c r="MV13" s="7">
        <v>2682900</v>
      </c>
      <c r="MW13" s="7">
        <f>MV13/INDEX(exchange_rates21,MATCH('Food Items CMB_Sorghum'!$A13,Exch_regions1,0),MATCH('Food Items CMB_Sorghum'!MV$1,exch_month24,0))</f>
        <v>85.625378993393554</v>
      </c>
      <c r="MX13" s="7">
        <v>2795229.1666666665</v>
      </c>
      <c r="MY13" s="7">
        <f>MX13/INDEX(exchange_rates22,MATCH('Food Items CMB_Sorghum'!$A13,Exch_regions1,0),MATCH('Food Items CMB_Sorghum'!MX$1,exch_month25,0))</f>
        <v>90.168682795698913</v>
      </c>
      <c r="MZ13" s="40">
        <f t="shared" si="0"/>
        <v>2192089.3055555555</v>
      </c>
      <c r="NA13" s="40">
        <f t="shared" si="0"/>
        <v>82.150371735300752</v>
      </c>
    </row>
    <row r="14" spans="1:365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7">
        <v>3103025</v>
      </c>
      <c r="MQ14" s="7">
        <f>MP14/INDEX(exchange_rates18,MATCH('Food Items CMB_Sorghum'!$A14,Exch_regions1,0),MATCH('Food Items CMB_Sorghum'!MP$1,exch_month21,0))</f>
        <v>104.65514333895447</v>
      </c>
      <c r="MR14" s="7">
        <v>3147140.625</v>
      </c>
      <c r="MS14" s="7">
        <f>MR14/INDEX(exchange_rates19,MATCH('Food Items CMB_Sorghum'!$A14,Exch_regions1,0),MATCH('Food Items CMB_Sorghum'!MR$1,exch_month22,0))</f>
        <v>106.9092356687898</v>
      </c>
      <c r="MT14" s="7">
        <v>3251781.25</v>
      </c>
      <c r="MU14" s="7">
        <f>MT14/INDEX(exchange_rates20,MATCH('Food Items CMB_Sorghum'!$A14,Exch_regions1,0),MATCH('Food Items CMB_Sorghum'!MT$1,exch_month23,0))</f>
        <v>108.16735966735966</v>
      </c>
      <c r="MV14" s="7">
        <v>3484950</v>
      </c>
      <c r="MW14" s="7">
        <f>MV14/INDEX(exchange_rates21,MATCH('Food Items CMB_Sorghum'!$A14,Exch_regions1,0),MATCH('Food Items CMB_Sorghum'!MV$1,exch_month24,0))</f>
        <v>115.20495867768595</v>
      </c>
      <c r="MX14" s="7">
        <v>3508640.625</v>
      </c>
      <c r="MY14" s="7">
        <f>MX14/INDEX(exchange_rates22,MATCH('Food Items CMB_Sorghum'!$A14,Exch_regions1,0),MATCH('Food Items CMB_Sorghum'!MX$1,exch_month25,0))</f>
        <v>112.72740963855422</v>
      </c>
      <c r="MZ14" s="40">
        <f t="shared" si="0"/>
        <v>3195394.583333333</v>
      </c>
      <c r="NA14" s="40">
        <f t="shared" si="0"/>
        <v>114.79195349200674</v>
      </c>
    </row>
    <row r="15" spans="1:365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7">
        <v>2484875</v>
      </c>
      <c r="MQ15" s="7">
        <f>MP15/INDEX(exchange_rates18,MATCH('Food Items CMB_Sorghum'!$A15,Exch_regions1,0),MATCH('Food Items CMB_Sorghum'!MP$1,exch_month21,0))</f>
        <v>93.06647940074906</v>
      </c>
      <c r="MR15" s="7">
        <v>2419000</v>
      </c>
      <c r="MS15" s="7">
        <f>MR15/INDEX(exchange_rates19,MATCH('Food Items CMB_Sorghum'!$A15,Exch_regions1,0),MATCH('Food Items CMB_Sorghum'!MR$1,exch_month22,0))</f>
        <v>90.599250936329582</v>
      </c>
      <c r="MT15" s="7">
        <v>2646125</v>
      </c>
      <c r="MU15" s="7">
        <f>MT15/INDEX(exchange_rates20,MATCH('Food Items CMB_Sorghum'!$A15,Exch_regions1,0),MATCH('Food Items CMB_Sorghum'!MT$1,exch_month23,0))</f>
        <v>99.105805243445687</v>
      </c>
      <c r="MV15" s="7">
        <v>2789500</v>
      </c>
      <c r="MW15" s="7">
        <f>MV15/INDEX(exchange_rates21,MATCH('Food Items CMB_Sorghum'!$A15,Exch_regions1,0),MATCH('Food Items CMB_Sorghum'!MV$1,exch_month24,0))</f>
        <v>104.47565543071161</v>
      </c>
      <c r="MX15" s="7">
        <v>2690000</v>
      </c>
      <c r="MY15" s="7">
        <f>MX15/INDEX(exchange_rates22,MATCH('Food Items CMB_Sorghum'!$A15,Exch_regions1,0),MATCH('Food Items CMB_Sorghum'!MX$1,exch_month25,0))</f>
        <v>100.74906367041199</v>
      </c>
      <c r="MZ15" s="40">
        <f t="shared" si="0"/>
        <v>2592445</v>
      </c>
      <c r="NA15" s="40">
        <f t="shared" si="0"/>
        <v>98.629305852690692</v>
      </c>
    </row>
    <row r="16" spans="1:365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7">
        <v>3004050</v>
      </c>
      <c r="MQ16" s="7">
        <f>MP16/INDEX(exchange_rates18,MATCH('Food Items CMB_Sorghum'!$A16,Exch_regions1,0),MATCH('Food Items CMB_Sorghum'!MP$1,exch_month21,0))</f>
        <v>101.83220338983051</v>
      </c>
      <c r="MR16" s="7">
        <v>2902390</v>
      </c>
      <c r="MS16" s="7">
        <f>MR16/INDEX(exchange_rates19,MATCH('Food Items CMB_Sorghum'!$A16,Exch_regions1,0),MATCH('Food Items CMB_Sorghum'!MR$1,exch_month22,0))</f>
        <v>97.151129707112972</v>
      </c>
      <c r="MT16" s="7">
        <v>2536610</v>
      </c>
      <c r="MU16" s="7">
        <f>MT16/INDEX(exchange_rates20,MATCH('Food Items CMB_Sorghum'!$A16,Exch_regions1,0),MATCH('Food Items CMB_Sorghum'!MT$1,exch_month23,0))</f>
        <v>84.202821576763483</v>
      </c>
      <c r="MV16" s="7">
        <v>2863891.25</v>
      </c>
      <c r="MW16" s="7">
        <f>MV16/INDEX(exchange_rates21,MATCH('Food Items CMB_Sorghum'!$A16,Exch_regions1,0),MATCH('Food Items CMB_Sorghum'!MV$1,exch_month24,0))</f>
        <v>88.802829457364339</v>
      </c>
      <c r="MX16" s="7">
        <v>3057127.5</v>
      </c>
      <c r="MY16" s="7">
        <f>MX16/INDEX(exchange_rates22,MATCH('Food Items CMB_Sorghum'!$A16,Exch_regions1,0),MATCH('Food Items CMB_Sorghum'!MX$1,exch_month25,0))</f>
        <v>93.34740458015267</v>
      </c>
      <c r="MZ16" s="40">
        <f t="shared" si="0"/>
        <v>2093974.4</v>
      </c>
      <c r="NA16" s="40">
        <f t="shared" si="0"/>
        <v>76.169041932394961</v>
      </c>
    </row>
    <row r="17" spans="1:365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7">
        <v>1837062</v>
      </c>
      <c r="MQ17" s="7">
        <f>MP17/INDEX(exchange_rates18,MATCH('Food Items CMB_Sorghum'!$A17,Exch_regions1,0),MATCH('Food Items CMB_Sorghum'!MP$1,exch_month21,0))</f>
        <v>66.964592952612392</v>
      </c>
      <c r="MR17" s="7">
        <v>1970150</v>
      </c>
      <c r="MS17" s="7">
        <f>MR17/INDEX(exchange_rates19,MATCH('Food Items CMB_Sorghum'!$A17,Exch_regions1,0),MATCH('Food Items CMB_Sorghum'!MR$1,exch_month22,0))</f>
        <v>68.991901947909824</v>
      </c>
      <c r="MT17" s="7">
        <v>2165218.75</v>
      </c>
      <c r="MU17" s="7">
        <f>MT17/INDEX(exchange_rates20,MATCH('Food Items CMB_Sorghum'!$A17,Exch_regions1,0),MATCH('Food Items CMB_Sorghum'!MT$1,exch_month23,0))</f>
        <v>72.780462184873954</v>
      </c>
      <c r="MV17" s="7">
        <v>2513293.75</v>
      </c>
      <c r="MW17" s="7">
        <f>MV17/INDEX(exchange_rates21,MATCH('Food Items CMB_Sorghum'!$A17,Exch_regions1,0),MATCH('Food Items CMB_Sorghum'!MV$1,exch_month24,0))</f>
        <v>82.403073770491801</v>
      </c>
      <c r="MX17" s="7">
        <v>2649937.5</v>
      </c>
      <c r="MY17" s="7">
        <f>MX17/INDEX(exchange_rates22,MATCH('Food Items CMB_Sorghum'!$A17,Exch_regions1,0),MATCH('Food Items CMB_Sorghum'!MX$1,exch_month25,0))</f>
        <v>86.883196721311478</v>
      </c>
      <c r="MZ17" s="40">
        <f t="shared" si="0"/>
        <v>2002369.925</v>
      </c>
      <c r="NA17" s="40">
        <f t="shared" si="0"/>
        <v>73.268290693790647</v>
      </c>
    </row>
    <row r="18" spans="1:365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7">
        <v>2805563.3333333335</v>
      </c>
      <c r="MQ18" s="7">
        <f>MP18/INDEX(exchange_rates18,MATCH('Food Items CMB_Sorghum'!$A18,Exch_regions1,0),MATCH('Food Items CMB_Sorghum'!MP$1,exch_month21,0))</f>
        <v>94.463411896745242</v>
      </c>
      <c r="MR18" s="7">
        <v>2854310</v>
      </c>
      <c r="MS18" s="7">
        <f>MR18/INDEX(exchange_rates19,MATCH('Food Items CMB_Sorghum'!$A18,Exch_regions1,0),MATCH('Food Items CMB_Sorghum'!MR$1,exch_month22,0))</f>
        <v>92.572216216216219</v>
      </c>
      <c r="MT18" s="7">
        <v>2907969.9999583331</v>
      </c>
      <c r="MU18" s="7">
        <f>MT18/INDEX(exchange_rates20,MATCH('Food Items CMB_Sorghum'!$A18,Exch_regions1,0),MATCH('Food Items CMB_Sorghum'!MT$1,exch_month23,0))</f>
        <v>92.807553190159567</v>
      </c>
      <c r="MV18" s="7">
        <v>2935155.4166666665</v>
      </c>
      <c r="MW18" s="7">
        <f>MV18/INDEX(exchange_rates21,MATCH('Food Items CMB_Sorghum'!$A18,Exch_regions1,0),MATCH('Food Items CMB_Sorghum'!MV$1,exch_month24,0))</f>
        <v>91.343010892116183</v>
      </c>
      <c r="MX18" s="7">
        <v>3171608.75</v>
      </c>
      <c r="MY18" s="7">
        <f>MX18/INDEX(exchange_rates22,MATCH('Food Items CMB_Sorghum'!$A18,Exch_regions1,0),MATCH('Food Items CMB_Sorghum'!MX$1,exch_month25,0))</f>
        <v>95.148262499999987</v>
      </c>
      <c r="MZ18" s="40">
        <f t="shared" si="0"/>
        <v>2263974.5333333337</v>
      </c>
      <c r="NA18" s="40">
        <f t="shared" si="0"/>
        <v>82.658313543732987</v>
      </c>
    </row>
    <row r="19" spans="1:365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7">
        <v>2638150</v>
      </c>
      <c r="MQ19" s="7">
        <f>MP19/INDEX(exchange_rates18,MATCH('Food Items CMB_Sorghum'!$A19,Exch_regions1,0),MATCH('Food Items CMB_Sorghum'!MP$1,exch_month21,0))</f>
        <v>87.938333333333333</v>
      </c>
      <c r="MR19" s="7">
        <v>2700156.25</v>
      </c>
      <c r="MS19" s="7">
        <f>MR19/INDEX(exchange_rates19,MATCH('Food Items CMB_Sorghum'!$A19,Exch_regions1,0),MATCH('Food Items CMB_Sorghum'!MR$1,exch_month22,0))</f>
        <v>90.005208333333329</v>
      </c>
      <c r="MT19" s="7">
        <v>2670531.25</v>
      </c>
      <c r="MU19" s="7">
        <f>MT19/INDEX(exchange_rates20,MATCH('Food Items CMB_Sorghum'!$A19,Exch_regions1,0),MATCH('Food Items CMB_Sorghum'!MT$1,exch_month23,0))</f>
        <v>89.017708333333331</v>
      </c>
      <c r="MV19" s="7">
        <v>2702187.5</v>
      </c>
      <c r="MW19" s="7">
        <f>MV19/INDEX(exchange_rates21,MATCH('Food Items CMB_Sorghum'!$A19,Exch_regions1,0),MATCH('Food Items CMB_Sorghum'!MV$1,exch_month24,0))</f>
        <v>90.072916666666671</v>
      </c>
      <c r="MX19" s="7">
        <v>2807500</v>
      </c>
      <c r="MY19" s="7">
        <f>MX19/INDEX(exchange_rates22,MATCH('Food Items CMB_Sorghum'!$A19,Exch_regions1,0),MATCH('Food Items CMB_Sorghum'!MX$1,exch_month25,0))</f>
        <v>93.583333333333329</v>
      </c>
      <c r="MZ19" s="40">
        <f t="shared" si="0"/>
        <v>2758425</v>
      </c>
      <c r="NA19" s="40">
        <f t="shared" si="0"/>
        <v>99.997028568912569</v>
      </c>
    </row>
    <row r="20" spans="1:365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7">
        <v>2070450</v>
      </c>
      <c r="MQ20" s="7">
        <f>MP20/INDEX(exchange_rates18,MATCH('Food Items CMB_Sorghum'!$A20,Exch_regions1,0),MATCH('Food Items CMB_Sorghum'!MP$1,exch_month21,0))</f>
        <v>75.748170731707319</v>
      </c>
      <c r="MR20" s="7">
        <v>2127250</v>
      </c>
      <c r="MS20" s="7">
        <f>MR20/INDEX(exchange_rates19,MATCH('Food Items CMB_Sorghum'!$A20,Exch_regions1,0),MATCH('Food Items CMB_Sorghum'!MR$1,exch_month22,0))</f>
        <v>78.064220183486242</v>
      </c>
      <c r="MT20" s="7">
        <v>2057583.3333333333</v>
      </c>
      <c r="MU20" s="7">
        <f>MT20/INDEX(exchange_rates20,MATCH('Food Items CMB_Sorghum'!$A20,Exch_regions1,0),MATCH('Food Items CMB_Sorghum'!MT$1,exch_month23,0))</f>
        <v>74.258646616541355</v>
      </c>
      <c r="MV20" s="7">
        <v>2085675</v>
      </c>
      <c r="MW20" s="7">
        <f>MV20/INDEX(exchange_rates21,MATCH('Food Items CMB_Sorghum'!$A20,Exch_regions1,0),MATCH('Food Items CMB_Sorghum'!MV$1,exch_month24,0))</f>
        <v>75.272481203007516</v>
      </c>
      <c r="MX20" s="7">
        <v>2311666.6666666665</v>
      </c>
      <c r="MY20" s="7">
        <f>MX20/INDEX(exchange_rates22,MATCH('Food Items CMB_Sorghum'!$A20,Exch_regions1,0),MATCH('Food Items CMB_Sorghum'!MX$1,exch_month25,0))</f>
        <v>81.901387658695</v>
      </c>
      <c r="MZ20" s="40">
        <f t="shared" si="0"/>
        <v>2094646.0833333333</v>
      </c>
      <c r="NA20" s="40">
        <f t="shared" si="0"/>
        <v>79.512303153288741</v>
      </c>
    </row>
    <row r="21" spans="1:365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</row>
    <row r="35" spans="264:264" x14ac:dyDescent="0.25">
      <c r="JD35" s="9" t="s">
        <v>66</v>
      </c>
    </row>
  </sheetData>
  <mergeCells count="183">
    <mergeCell ref="MX1:MY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  <mergeCell ref="DF1:DG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GB1:GC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CJ1:CK1"/>
    <mergeCell ref="CL1:CM1"/>
    <mergeCell ref="DB1:DC1"/>
    <mergeCell ref="CR1:CS1"/>
    <mergeCell ref="CZ1:DA1"/>
    <mergeCell ref="CV1:CW1"/>
    <mergeCell ref="DH1:DI1"/>
    <mergeCell ref="CN1:CO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CD1:CE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HJ1:HK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MZ1:NA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MV1:MW1"/>
    <mergeCell ref="MR1:MS1"/>
    <mergeCell ref="MP1:MQ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  <mergeCell ref="MT1:MU1"/>
    <mergeCell ref="MN1:MO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ND33"/>
  <sheetViews>
    <sheetView zoomScaleNormal="100" workbookViewId="0">
      <pane xSplit="1" ySplit="1" topLeftCell="MJ2" activePane="bottomRight" state="frozen"/>
      <selection pane="topRight" activeCell="B1" sqref="B1"/>
      <selection pane="bottomLeft" activeCell="A3" sqref="A3"/>
      <selection pane="bottomRight" activeCell="MZ1" sqref="MZ1:NA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63" width="8.81640625" style="9"/>
    <col min="364" max="364" width="9.54296875" style="9" customWidth="1"/>
    <col min="365" max="366" width="8.81640625" style="9"/>
    <col min="367" max="367" width="8.81640625" style="9" customWidth="1"/>
    <col min="368" max="386" width="8.81640625" style="9"/>
    <col min="387" max="387" width="15" style="9" customWidth="1"/>
    <col min="388" max="535" width="10.1796875" style="9" customWidth="1"/>
    <col min="536" max="642" width="8.81640625" style="9"/>
    <col min="643" max="643" width="15" style="9" customWidth="1"/>
    <col min="644" max="791" width="10.1796875" style="9" customWidth="1"/>
    <col min="792" max="898" width="8.81640625" style="9"/>
    <col min="899" max="899" width="15" style="9" customWidth="1"/>
    <col min="900" max="1047" width="10.1796875" style="9" customWidth="1"/>
    <col min="1048" max="1154" width="8.81640625" style="9"/>
    <col min="1155" max="1155" width="15" style="9" customWidth="1"/>
    <col min="1156" max="1303" width="10.1796875" style="9" customWidth="1"/>
    <col min="1304" max="1410" width="8.81640625" style="9"/>
    <col min="1411" max="1411" width="15" style="9" customWidth="1"/>
    <col min="1412" max="1559" width="10.1796875" style="9" customWidth="1"/>
    <col min="1560" max="1666" width="8.81640625" style="9"/>
    <col min="1667" max="1667" width="15" style="9" customWidth="1"/>
    <col min="1668" max="1815" width="10.1796875" style="9" customWidth="1"/>
    <col min="1816" max="1922" width="8.81640625" style="9"/>
    <col min="1923" max="1923" width="15" style="9" customWidth="1"/>
    <col min="1924" max="2071" width="10.1796875" style="9" customWidth="1"/>
    <col min="2072" max="2178" width="8.81640625" style="9"/>
    <col min="2179" max="2179" width="15" style="9" customWidth="1"/>
    <col min="2180" max="2327" width="10.1796875" style="9" customWidth="1"/>
    <col min="2328" max="2434" width="8.81640625" style="9"/>
    <col min="2435" max="2435" width="15" style="9" customWidth="1"/>
    <col min="2436" max="2583" width="10.1796875" style="9" customWidth="1"/>
    <col min="2584" max="2690" width="8.81640625" style="9"/>
    <col min="2691" max="2691" width="15" style="9" customWidth="1"/>
    <col min="2692" max="2839" width="10.1796875" style="9" customWidth="1"/>
    <col min="2840" max="2946" width="8.81640625" style="9"/>
    <col min="2947" max="2947" width="15" style="9" customWidth="1"/>
    <col min="2948" max="3095" width="10.1796875" style="9" customWidth="1"/>
    <col min="3096" max="3202" width="8.81640625" style="9"/>
    <col min="3203" max="3203" width="15" style="9" customWidth="1"/>
    <col min="3204" max="3351" width="10.1796875" style="9" customWidth="1"/>
    <col min="3352" max="3458" width="8.81640625" style="9"/>
    <col min="3459" max="3459" width="15" style="9" customWidth="1"/>
    <col min="3460" max="3607" width="10.1796875" style="9" customWidth="1"/>
    <col min="3608" max="3714" width="8.81640625" style="9"/>
    <col min="3715" max="3715" width="15" style="9" customWidth="1"/>
    <col min="3716" max="3863" width="10.1796875" style="9" customWidth="1"/>
    <col min="3864" max="3970" width="8.81640625" style="9"/>
    <col min="3971" max="3971" width="15" style="9" customWidth="1"/>
    <col min="3972" max="4119" width="10.1796875" style="9" customWidth="1"/>
    <col min="4120" max="4226" width="8.81640625" style="9"/>
    <col min="4227" max="4227" width="15" style="9" customWidth="1"/>
    <col min="4228" max="4375" width="10.1796875" style="9" customWidth="1"/>
    <col min="4376" max="4482" width="8.81640625" style="9"/>
    <col min="4483" max="4483" width="15" style="9" customWidth="1"/>
    <col min="4484" max="4631" width="10.1796875" style="9" customWidth="1"/>
    <col min="4632" max="4738" width="8.81640625" style="9"/>
    <col min="4739" max="4739" width="15" style="9" customWidth="1"/>
    <col min="4740" max="4887" width="10.1796875" style="9" customWidth="1"/>
    <col min="4888" max="4994" width="8.81640625" style="9"/>
    <col min="4995" max="4995" width="15" style="9" customWidth="1"/>
    <col min="4996" max="5143" width="10.1796875" style="9" customWidth="1"/>
    <col min="5144" max="5250" width="8.81640625" style="9"/>
    <col min="5251" max="5251" width="15" style="9" customWidth="1"/>
    <col min="5252" max="5399" width="10.1796875" style="9" customWidth="1"/>
    <col min="5400" max="5506" width="8.81640625" style="9"/>
    <col min="5507" max="5507" width="15" style="9" customWidth="1"/>
    <col min="5508" max="5655" width="10.1796875" style="9" customWidth="1"/>
    <col min="5656" max="5762" width="8.81640625" style="9"/>
    <col min="5763" max="5763" width="15" style="9" customWidth="1"/>
    <col min="5764" max="5911" width="10.1796875" style="9" customWidth="1"/>
    <col min="5912" max="6018" width="8.81640625" style="9"/>
    <col min="6019" max="6019" width="15" style="9" customWidth="1"/>
    <col min="6020" max="6167" width="10.1796875" style="9" customWidth="1"/>
    <col min="6168" max="6274" width="8.81640625" style="9"/>
    <col min="6275" max="6275" width="15" style="9" customWidth="1"/>
    <col min="6276" max="6423" width="10.1796875" style="9" customWidth="1"/>
    <col min="6424" max="6530" width="8.81640625" style="9"/>
    <col min="6531" max="6531" width="15" style="9" customWidth="1"/>
    <col min="6532" max="6679" width="10.1796875" style="9" customWidth="1"/>
    <col min="6680" max="6786" width="8.81640625" style="9"/>
    <col min="6787" max="6787" width="15" style="9" customWidth="1"/>
    <col min="6788" max="6935" width="10.1796875" style="9" customWidth="1"/>
    <col min="6936" max="7042" width="8.81640625" style="9"/>
    <col min="7043" max="7043" width="15" style="9" customWidth="1"/>
    <col min="7044" max="7191" width="10.1796875" style="9" customWidth="1"/>
    <col min="7192" max="7298" width="8.81640625" style="9"/>
    <col min="7299" max="7299" width="15" style="9" customWidth="1"/>
    <col min="7300" max="7447" width="10.1796875" style="9" customWidth="1"/>
    <col min="7448" max="7554" width="8.81640625" style="9"/>
    <col min="7555" max="7555" width="15" style="9" customWidth="1"/>
    <col min="7556" max="7703" width="10.1796875" style="9" customWidth="1"/>
    <col min="7704" max="7810" width="8.81640625" style="9"/>
    <col min="7811" max="7811" width="15" style="9" customWidth="1"/>
    <col min="7812" max="7959" width="10.1796875" style="9" customWidth="1"/>
    <col min="7960" max="8066" width="8.81640625" style="9"/>
    <col min="8067" max="8067" width="15" style="9" customWidth="1"/>
    <col min="8068" max="8215" width="10.1796875" style="9" customWidth="1"/>
    <col min="8216" max="8322" width="8.81640625" style="9"/>
    <col min="8323" max="8323" width="15" style="9" customWidth="1"/>
    <col min="8324" max="8471" width="10.1796875" style="9" customWidth="1"/>
    <col min="8472" max="8578" width="8.81640625" style="9"/>
    <col min="8579" max="8579" width="15" style="9" customWidth="1"/>
    <col min="8580" max="8727" width="10.1796875" style="9" customWidth="1"/>
    <col min="8728" max="8834" width="8.81640625" style="9"/>
    <col min="8835" max="8835" width="15" style="9" customWidth="1"/>
    <col min="8836" max="8983" width="10.1796875" style="9" customWidth="1"/>
    <col min="8984" max="9090" width="8.81640625" style="9"/>
    <col min="9091" max="9091" width="15" style="9" customWidth="1"/>
    <col min="9092" max="9239" width="10.1796875" style="9" customWidth="1"/>
    <col min="9240" max="9346" width="8.81640625" style="9"/>
    <col min="9347" max="9347" width="15" style="9" customWidth="1"/>
    <col min="9348" max="9495" width="10.1796875" style="9" customWidth="1"/>
    <col min="9496" max="9602" width="8.81640625" style="9"/>
    <col min="9603" max="9603" width="15" style="9" customWidth="1"/>
    <col min="9604" max="9751" width="10.1796875" style="9" customWidth="1"/>
    <col min="9752" max="9858" width="8.81640625" style="9"/>
    <col min="9859" max="9859" width="15" style="9" customWidth="1"/>
    <col min="9860" max="10007" width="10.1796875" style="9" customWidth="1"/>
    <col min="10008" max="10114" width="8.81640625" style="9"/>
    <col min="10115" max="10115" width="15" style="9" customWidth="1"/>
    <col min="10116" max="10263" width="10.1796875" style="9" customWidth="1"/>
    <col min="10264" max="10370" width="8.81640625" style="9"/>
    <col min="10371" max="10371" width="15" style="9" customWidth="1"/>
    <col min="10372" max="10519" width="10.1796875" style="9" customWidth="1"/>
    <col min="10520" max="10626" width="8.81640625" style="9"/>
    <col min="10627" max="10627" width="15" style="9" customWidth="1"/>
    <col min="10628" max="10775" width="10.1796875" style="9" customWidth="1"/>
    <col min="10776" max="10882" width="8.81640625" style="9"/>
    <col min="10883" max="10883" width="15" style="9" customWidth="1"/>
    <col min="10884" max="11031" width="10.1796875" style="9" customWidth="1"/>
    <col min="11032" max="11138" width="8.81640625" style="9"/>
    <col min="11139" max="11139" width="15" style="9" customWidth="1"/>
    <col min="11140" max="11287" width="10.1796875" style="9" customWidth="1"/>
    <col min="11288" max="11394" width="8.81640625" style="9"/>
    <col min="11395" max="11395" width="15" style="9" customWidth="1"/>
    <col min="11396" max="11543" width="10.1796875" style="9" customWidth="1"/>
    <col min="11544" max="11650" width="8.81640625" style="9"/>
    <col min="11651" max="11651" width="15" style="9" customWidth="1"/>
    <col min="11652" max="11799" width="10.1796875" style="9" customWidth="1"/>
    <col min="11800" max="11906" width="8.81640625" style="9"/>
    <col min="11907" max="11907" width="15" style="9" customWidth="1"/>
    <col min="11908" max="12055" width="10.1796875" style="9" customWidth="1"/>
    <col min="12056" max="12162" width="8.81640625" style="9"/>
    <col min="12163" max="12163" width="15" style="9" customWidth="1"/>
    <col min="12164" max="12311" width="10.1796875" style="9" customWidth="1"/>
    <col min="12312" max="12418" width="8.81640625" style="9"/>
    <col min="12419" max="12419" width="15" style="9" customWidth="1"/>
    <col min="12420" max="12567" width="10.1796875" style="9" customWidth="1"/>
    <col min="12568" max="12674" width="8.81640625" style="9"/>
    <col min="12675" max="12675" width="15" style="9" customWidth="1"/>
    <col min="12676" max="12823" width="10.1796875" style="9" customWidth="1"/>
    <col min="12824" max="12930" width="8.81640625" style="9"/>
    <col min="12931" max="12931" width="15" style="9" customWidth="1"/>
    <col min="12932" max="13079" width="10.1796875" style="9" customWidth="1"/>
    <col min="13080" max="13186" width="8.81640625" style="9"/>
    <col min="13187" max="13187" width="15" style="9" customWidth="1"/>
    <col min="13188" max="13335" width="10.1796875" style="9" customWidth="1"/>
    <col min="13336" max="13442" width="8.81640625" style="9"/>
    <col min="13443" max="13443" width="15" style="9" customWidth="1"/>
    <col min="13444" max="13591" width="10.1796875" style="9" customWidth="1"/>
    <col min="13592" max="13698" width="8.81640625" style="9"/>
    <col min="13699" max="13699" width="15" style="9" customWidth="1"/>
    <col min="13700" max="13847" width="10.1796875" style="9" customWidth="1"/>
    <col min="13848" max="13954" width="8.81640625" style="9"/>
    <col min="13955" max="13955" width="15" style="9" customWidth="1"/>
    <col min="13956" max="14103" width="10.1796875" style="9" customWidth="1"/>
    <col min="14104" max="14210" width="8.81640625" style="9"/>
    <col min="14211" max="14211" width="15" style="9" customWidth="1"/>
    <col min="14212" max="14359" width="10.1796875" style="9" customWidth="1"/>
    <col min="14360" max="14466" width="8.81640625" style="9"/>
    <col min="14467" max="14467" width="15" style="9" customWidth="1"/>
    <col min="14468" max="14615" width="10.1796875" style="9" customWidth="1"/>
    <col min="14616" max="14722" width="8.81640625" style="9"/>
    <col min="14723" max="14723" width="15" style="9" customWidth="1"/>
    <col min="14724" max="14871" width="10.1796875" style="9" customWidth="1"/>
    <col min="14872" max="14978" width="8.81640625" style="9"/>
    <col min="14979" max="14979" width="15" style="9" customWidth="1"/>
    <col min="14980" max="15127" width="10.1796875" style="9" customWidth="1"/>
    <col min="15128" max="15234" width="8.81640625" style="9"/>
    <col min="15235" max="15235" width="15" style="9" customWidth="1"/>
    <col min="15236" max="15383" width="10.1796875" style="9" customWidth="1"/>
    <col min="15384" max="15490" width="8.81640625" style="9"/>
    <col min="15491" max="15491" width="15" style="9" customWidth="1"/>
    <col min="15492" max="15639" width="10.1796875" style="9" customWidth="1"/>
    <col min="15640" max="15746" width="8.81640625" style="9"/>
    <col min="15747" max="15747" width="15" style="9" customWidth="1"/>
    <col min="15748" max="15895" width="10.1796875" style="9" customWidth="1"/>
    <col min="15896" max="16002" width="8.81640625" style="9"/>
    <col min="16003" max="16003" width="15" style="9" customWidth="1"/>
    <col min="16004" max="16151" width="10.1796875" style="9" customWidth="1"/>
    <col min="16152" max="16258" width="8.81640625" style="9"/>
    <col min="16259" max="16259" width="15" style="9" customWidth="1"/>
    <col min="16260" max="16384" width="10.1796875" style="9" customWidth="1"/>
  </cols>
  <sheetData>
    <row r="1" spans="1:368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6" t="s">
        <v>67</v>
      </c>
      <c r="NA1" s="57"/>
    </row>
    <row r="2" spans="1:368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38" t="s">
        <v>18</v>
      </c>
      <c r="NA2" s="39" t="s">
        <v>19</v>
      </c>
    </row>
    <row r="3" spans="1:368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MN3/INDEX(exchange_rates17,MATCH('Non-Food Items CMB'!$A3,Exch_regions1,0),MATCH('Non-Food Items CMB'!MN$1,exch_month20,0))</f>
        <v>42.242948717948721</v>
      </c>
      <c r="MP3" s="7">
        <v>1077966.6666666667</v>
      </c>
      <c r="MQ3" s="7">
        <f>MP3/INDEX(exchange_rates18,MATCH('Non-Food Items CMB'!$A3,Exch_regions1,0),MATCH('Non-Food Items CMB'!MP$1,exch_month21,0))</f>
        <v>41.460256410256413</v>
      </c>
      <c r="MR3" s="7">
        <v>1083816.6666666667</v>
      </c>
      <c r="MS3" s="7">
        <f>MR3/INDEX(exchange_rates19,MATCH('Non-Food Items CMB'!$A3,Exch_regions1,0),MATCH('Non-Food Items CMB'!MR$1,exch_month22,0))</f>
        <v>41.685256410256414</v>
      </c>
      <c r="MT3" s="7">
        <v>1093650</v>
      </c>
      <c r="MU3" s="7">
        <f>MT3/INDEX(exchange_rates20,MATCH('Non-Food Items CMB'!$A3,Exch_regions1,0),MATCH('Non-Food Items CMB'!MT$1,exch_month23,0))</f>
        <v>39.058928571428574</v>
      </c>
      <c r="MV3" s="7">
        <v>1093650</v>
      </c>
      <c r="MW3" s="7">
        <f>MV3/INDEX(exchange_rates21,MATCH('Non-Food Items CMB'!$A3,Exch_regions1,0),MATCH('Non-Food Items CMB'!MV$1,exch_month24,0))</f>
        <v>41.531012658227851</v>
      </c>
      <c r="MX3" s="7">
        <v>1021650</v>
      </c>
      <c r="MY3" s="7">
        <f>MX3/INDEX(exchange_rates22,MATCH('Non-Food Items CMB'!$A3,Exch_regions1,0),MATCH('Non-Food Items CMB'!MX$1,exch_month25,0))</f>
        <v>38.796835443037978</v>
      </c>
      <c r="MZ3" s="40">
        <f>AVERAGE(IH3,JF3,KD3,LB3,LZ3)</f>
        <v>949663.33333333326</v>
      </c>
      <c r="NA3" s="40">
        <f>AVERAGE(II3,JG3,KE3,LC3,MA3)</f>
        <v>37.301150308104546</v>
      </c>
      <c r="NC3" s="6"/>
      <c r="ND3" s="37"/>
    </row>
    <row r="4" spans="1:368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MN4/INDEX(exchange_rates17,MATCH('Non-Food Items CMB'!$A4,Exch_regions1,0),MATCH('Non-Food Items CMB'!MN$1,exch_month20,0))</f>
        <v>27.472602739726028</v>
      </c>
      <c r="MP4" s="7">
        <v>996250</v>
      </c>
      <c r="MQ4" s="7">
        <f>MP4/INDEX(exchange_rates18,MATCH('Non-Food Items CMB'!$A4,Exch_regions1,0),MATCH('Non-Food Items CMB'!MP$1,exch_month21,0))</f>
        <v>27.673611111111111</v>
      </c>
      <c r="MR4" s="7">
        <v>1000750</v>
      </c>
      <c r="MS4" s="7">
        <f>MR4/INDEX(exchange_rates19,MATCH('Non-Food Items CMB'!$A4,Exch_regions1,0),MATCH('Non-Food Items CMB'!MR$1,exch_month22,0))</f>
        <v>27.417808219178081</v>
      </c>
      <c r="MT4" s="7">
        <v>1000975</v>
      </c>
      <c r="MU4" s="7">
        <f>MT4/INDEX(exchange_rates20,MATCH('Non-Food Items CMB'!$A4,Exch_regions1,0),MATCH('Non-Food Items CMB'!MT$1,exch_month23,0))</f>
        <v>27.05337837837838</v>
      </c>
      <c r="MV4" s="7">
        <v>1002000</v>
      </c>
      <c r="MW4" s="7">
        <f>MV4/INDEX(exchange_rates21,MATCH('Non-Food Items CMB'!$A4,Exch_regions1,0),MATCH('Non-Food Items CMB'!MV$1,exch_month24,0))</f>
        <v>27.377049180327869</v>
      </c>
      <c r="MX4" s="7">
        <v>1002000</v>
      </c>
      <c r="MY4" s="7">
        <f>MX4/INDEX(exchange_rates22,MATCH('Non-Food Items CMB'!$A4,Exch_regions1,0),MATCH('Non-Food Items CMB'!MX$1,exch_month25,0))</f>
        <v>27.833333333333332</v>
      </c>
      <c r="MZ4" s="40">
        <f t="shared" ref="MZ4:NA20" si="73">AVERAGE(IH4,JF4,KD4,LB4,LZ4)</f>
        <v>931925</v>
      </c>
      <c r="NA4" s="40">
        <f t="shared" si="73"/>
        <v>26.966029685663706</v>
      </c>
      <c r="NC4" s="6"/>
      <c r="ND4" s="37"/>
    </row>
    <row r="5" spans="1:368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MN5/INDEX(exchange_rates17,MATCH('Non-Food Items CMB'!$A5,Exch_regions1,0),MATCH('Non-Food Items CMB'!MN$1,exch_month20,0))</f>
        <v>33.992488095238095</v>
      </c>
      <c r="MP5" s="7">
        <v>1426835</v>
      </c>
      <c r="MQ5" s="7">
        <f>MP5/INDEX(exchange_rates18,MATCH('Non-Food Items CMB'!$A5,Exch_regions1,0),MATCH('Non-Food Items CMB'!MP$1,exch_month21,0))</f>
        <v>33.972261904761908</v>
      </c>
      <c r="MR5" s="7">
        <v>1419253</v>
      </c>
      <c r="MS5" s="7">
        <f>MR5/INDEX(exchange_rates19,MATCH('Non-Food Items CMB'!$A5,Exch_regions1,0),MATCH('Non-Food Items CMB'!MR$1,exch_month22,0))</f>
        <v>33.791738095238095</v>
      </c>
      <c r="MT5" s="7">
        <v>1382924.5</v>
      </c>
      <c r="MU5" s="7">
        <f>MT5/INDEX(exchange_rates20,MATCH('Non-Food Items CMB'!$A5,Exch_regions1,0),MATCH('Non-Food Items CMB'!MT$1,exch_month23,0))</f>
        <v>32.926773809523809</v>
      </c>
      <c r="MV5" s="7">
        <v>1430140</v>
      </c>
      <c r="MW5" s="7">
        <f>MV5/INDEX(exchange_rates21,MATCH('Non-Food Items CMB'!$A5,Exch_regions1,0),MATCH('Non-Food Items CMB'!MV$1,exch_month24,0))</f>
        <v>34.050952380952381</v>
      </c>
      <c r="MX5" s="7">
        <v>1432540.5</v>
      </c>
      <c r="MY5" s="7">
        <f>MX5/INDEX(exchange_rates22,MATCH('Non-Food Items CMB'!$A5,Exch_regions1,0),MATCH('Non-Food Items CMB'!MX$1,exch_month25,0))</f>
        <v>34.108107142857143</v>
      </c>
      <c r="MZ5" s="40">
        <f t="shared" si="73"/>
        <v>1324015.7</v>
      </c>
      <c r="NA5" s="40">
        <f t="shared" si="73"/>
        <v>31.829022960266911</v>
      </c>
      <c r="NC5" s="6"/>
      <c r="ND5" s="37"/>
    </row>
    <row r="6" spans="1:368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MN6/INDEX(exchange_rates17,MATCH('Non-Food Items CMB'!$A6,Exch_regions1,0),MATCH('Non-Food Items CMB'!MN$1,exch_month20,0))</f>
        <v>75.413690476190482</v>
      </c>
      <c r="MP6" s="7">
        <v>3333500</v>
      </c>
      <c r="MQ6" s="7">
        <f>MP6/INDEX(exchange_rates18,MATCH('Non-Food Items CMB'!$A6,Exch_regions1,0),MATCH('Non-Food Items CMB'!MP$1,exch_month21,0))</f>
        <v>79.36904761904762</v>
      </c>
      <c r="MR6" s="7">
        <v>3342500</v>
      </c>
      <c r="MS6" s="7">
        <f>MR6/INDEX(exchange_rates19,MATCH('Non-Food Items CMB'!$A6,Exch_regions1,0),MATCH('Non-Food Items CMB'!MR$1,exch_month22,0))</f>
        <v>79.583333333333329</v>
      </c>
      <c r="MT6" s="7">
        <v>3215500</v>
      </c>
      <c r="MU6" s="7">
        <f>MT6/INDEX(exchange_rates20,MATCH('Non-Food Items CMB'!$A6,Exch_regions1,0),MATCH('Non-Food Items CMB'!MT$1,exch_month23,0))</f>
        <v>76.55952380952381</v>
      </c>
      <c r="MV6" s="7">
        <v>3222500</v>
      </c>
      <c r="MW6" s="7">
        <f>MV6/INDEX(exchange_rates21,MATCH('Non-Food Items CMB'!$A6,Exch_regions1,0),MATCH('Non-Food Items CMB'!MV$1,exch_month24,0))</f>
        <v>76.726190476190482</v>
      </c>
      <c r="MX6" s="7">
        <v>3226250</v>
      </c>
      <c r="MY6" s="7">
        <f>MX6/INDEX(exchange_rates22,MATCH('Non-Food Items CMB'!$A6,Exch_regions1,0),MATCH('Non-Food Items CMB'!MX$1,exch_month25,0))</f>
        <v>76.81547619047619</v>
      </c>
      <c r="MZ6" s="40">
        <f t="shared" si="73"/>
        <v>2755680</v>
      </c>
      <c r="NA6" s="40">
        <f t="shared" si="73"/>
        <v>68.274498480243153</v>
      </c>
      <c r="NC6" s="6"/>
      <c r="ND6" s="37"/>
    </row>
    <row r="7" spans="1:368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MN7/INDEX(exchange_rates17,MATCH('Non-Food Items CMB'!$A7,Exch_regions1,0),MATCH('Non-Food Items CMB'!MN$1,exch_month20,0))</f>
        <v>71.196875000000006</v>
      </c>
      <c r="MP7" s="7">
        <v>2830700</v>
      </c>
      <c r="MQ7" s="7">
        <f>MP7/INDEX(exchange_rates18,MATCH('Non-Food Items CMB'!$A7,Exch_regions1,0),MATCH('Non-Food Items CMB'!MP$1,exch_month21,0))</f>
        <v>70.767499999999998</v>
      </c>
      <c r="MR7" s="7">
        <v>2600000</v>
      </c>
      <c r="MS7" s="7">
        <f>MR7/INDEX(exchange_rates19,MATCH('Non-Food Items CMB'!$A7,Exch_regions1,0),MATCH('Non-Food Items CMB'!MR$1,exch_month22,0))</f>
        <v>65</v>
      </c>
      <c r="MT7" s="7">
        <v>2828249.9997</v>
      </c>
      <c r="MU7" s="7">
        <f>MT7/INDEX(exchange_rates20,MATCH('Non-Food Items CMB'!$A7,Exch_regions1,0),MATCH('Non-Food Items CMB'!MT$1,exch_month23,0))</f>
        <v>70.706249992500005</v>
      </c>
      <c r="MV7" s="7">
        <v>2891500</v>
      </c>
      <c r="MW7" s="7">
        <f>MV7/INDEX(exchange_rates21,MATCH('Non-Food Items CMB'!$A7,Exch_regions1,0),MATCH('Non-Food Items CMB'!MV$1,exch_month24,0))</f>
        <v>71.571782178217816</v>
      </c>
      <c r="MX7" s="7">
        <v>2871500</v>
      </c>
      <c r="MY7" s="7">
        <f>MX7/INDEX(exchange_rates22,MATCH('Non-Food Items CMB'!$A7,Exch_regions1,0),MATCH('Non-Food Items CMB'!MX$1,exch_month25,0))</f>
        <v>71.787499999999994</v>
      </c>
      <c r="MZ7" s="40">
        <f t="shared" si="73"/>
        <v>2538725</v>
      </c>
      <c r="NA7" s="40">
        <f t="shared" si="73"/>
        <v>63.860487012987015</v>
      </c>
      <c r="NC7" s="6"/>
      <c r="ND7" s="37"/>
    </row>
    <row r="8" spans="1:368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MN8/INDEX(exchange_rates17,MATCH('Non-Food Items CMB'!$A8,Exch_regions1,0),MATCH('Non-Food Items CMB'!MN$1,exch_month20,0))</f>
        <v>93.535714285714292</v>
      </c>
      <c r="MP8" s="7">
        <v>3928500</v>
      </c>
      <c r="MQ8" s="7">
        <f>MP8/INDEX(exchange_rates18,MATCH('Non-Food Items CMB'!$A8,Exch_regions1,0),MATCH('Non-Food Items CMB'!MP$1,exch_month21,0))</f>
        <v>93.535714285714292</v>
      </c>
      <c r="MR8" s="7">
        <v>4018500</v>
      </c>
      <c r="MS8" s="7">
        <f>MR8/INDEX(exchange_rates19,MATCH('Non-Food Items CMB'!$A8,Exch_regions1,0),MATCH('Non-Food Items CMB'!MR$1,exch_month22,0))</f>
        <v>95.678571428571431</v>
      </c>
      <c r="MT8" s="7">
        <v>4040500</v>
      </c>
      <c r="MU8" s="7">
        <f>MT8/INDEX(exchange_rates20,MATCH('Non-Food Items CMB'!$A8,Exch_regions1,0),MATCH('Non-Food Items CMB'!MT$1,exch_month23,0))</f>
        <v>96.202380952380949</v>
      </c>
      <c r="MV8" s="7">
        <v>4086500</v>
      </c>
      <c r="MW8" s="7">
        <f>MV8/INDEX(exchange_rates21,MATCH('Non-Food Items CMB'!$A8,Exch_regions1,0),MATCH('Non-Food Items CMB'!MV$1,exch_month24,0))</f>
        <v>97.297619047619051</v>
      </c>
      <c r="MX8" s="7">
        <v>4063500</v>
      </c>
      <c r="MY8" s="7">
        <f>MX8/INDEX(exchange_rates22,MATCH('Non-Food Items CMB'!$A8,Exch_regions1,0),MATCH('Non-Food Items CMB'!MX$1,exch_month25,0))</f>
        <v>96.75</v>
      </c>
      <c r="MZ8" s="40">
        <f t="shared" si="73"/>
        <v>3158418.2999663414</v>
      </c>
      <c r="NA8" s="40">
        <f t="shared" si="73"/>
        <v>76.762871556562317</v>
      </c>
      <c r="NC8" s="6"/>
      <c r="ND8" s="37"/>
    </row>
    <row r="9" spans="1:368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MN9/INDEX(exchange_rates17,MATCH('Non-Food Items CMB'!$A9,Exch_regions1,0),MATCH('Non-Food Items CMB'!MN$1,exch_month20,0))</f>
        <v>73.25</v>
      </c>
      <c r="MP9" s="7">
        <v>687200</v>
      </c>
      <c r="MQ9" s="7">
        <f>MP9/INDEX(exchange_rates18,MATCH('Non-Food Items CMB'!$A9,Exch_regions1,0),MATCH('Non-Food Items CMB'!MP$1,exch_month21,0))</f>
        <v>64.830188679245282</v>
      </c>
      <c r="MR9" s="7">
        <v>683500</v>
      </c>
      <c r="MS9" s="7">
        <f>MR9/INDEX(exchange_rates19,MATCH('Non-Food Items CMB'!$A9,Exch_regions1,0),MATCH('Non-Food Items CMB'!MR$1,exch_month22,0))</f>
        <v>63.878504672897193</v>
      </c>
      <c r="MT9" s="7">
        <v>686000</v>
      </c>
      <c r="MU9" s="7">
        <f>MT9/INDEX(exchange_rates20,MATCH('Non-Food Items CMB'!$A9,Exch_regions1,0),MATCH('Non-Food Items CMB'!MT$1,exch_month23,0))</f>
        <v>63.371824480369519</v>
      </c>
      <c r="MV9" s="7">
        <v>686000</v>
      </c>
      <c r="MW9" s="7">
        <f>MV9/INDEX(exchange_rates21,MATCH('Non-Food Items CMB'!$A9,Exch_regions1,0),MATCH('Non-Food Items CMB'!MV$1,exch_month24,0))</f>
        <v>63.518518518518519</v>
      </c>
      <c r="MX9" s="7">
        <v>676000</v>
      </c>
      <c r="MY9" s="7">
        <f>MX9/INDEX(exchange_rates22,MATCH('Non-Food Items CMB'!$A9,Exch_regions1,0),MATCH('Non-Food Items CMB'!MX$1,exch_month25,0))</f>
        <v>62.883720930232556</v>
      </c>
      <c r="MZ9" s="40">
        <f t="shared" si="73"/>
        <v>500881.4</v>
      </c>
      <c r="NA9" s="40">
        <f t="shared" si="73"/>
        <v>56.148425611468681</v>
      </c>
      <c r="NC9" s="6"/>
      <c r="ND9" s="37"/>
    </row>
    <row r="10" spans="1:368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MN10/INDEX(exchange_rates17,MATCH('Non-Food Items CMB'!$A10,Exch_regions1,0),MATCH('Non-Food Items CMB'!MN$1,exch_month20,0))</f>
        <v>44.075000000000003</v>
      </c>
      <c r="MP10" s="7">
        <v>450500</v>
      </c>
      <c r="MQ10" s="7">
        <f>MP10/INDEX(exchange_rates18,MATCH('Non-Food Items CMB'!$A10,Exch_regions1,0),MATCH('Non-Food Items CMB'!MP$1,exch_month21,0))</f>
        <v>45.05</v>
      </c>
      <c r="MR10" s="7">
        <v>449250</v>
      </c>
      <c r="MS10" s="7">
        <f>MR10/INDEX(exchange_rates19,MATCH('Non-Food Items CMB'!$A10,Exch_regions1,0),MATCH('Non-Food Items CMB'!MR$1,exch_month22,0))</f>
        <v>43.829268292682926</v>
      </c>
      <c r="MT10" s="7">
        <v>650500</v>
      </c>
      <c r="MU10" s="7">
        <f>MT10/INDEX(exchange_rates20,MATCH('Non-Food Items CMB'!$A10,Exch_regions1,0),MATCH('Non-Food Items CMB'!MT$1,exch_month23,0))</f>
        <v>65.05</v>
      </c>
      <c r="MV10" s="7">
        <v>650500</v>
      </c>
      <c r="MW10" s="7">
        <f>MV10/INDEX(exchange_rates21,MATCH('Non-Food Items CMB'!$A10,Exch_regions1,0),MATCH('Non-Food Items CMB'!MV$1,exch_month24,0))</f>
        <v>65.05</v>
      </c>
      <c r="MX10" s="7">
        <v>640500</v>
      </c>
      <c r="MY10" s="7">
        <f>MX10/INDEX(exchange_rates22,MATCH('Non-Food Items CMB'!$A10,Exch_regions1,0),MATCH('Non-Food Items CMB'!MX$1,exch_month25,0))</f>
        <v>59.859813084112147</v>
      </c>
      <c r="MZ10" s="40">
        <f t="shared" si="73"/>
        <v>350490</v>
      </c>
      <c r="NA10" s="40">
        <f t="shared" si="73"/>
        <v>39.308948600070998</v>
      </c>
      <c r="NC10" s="6"/>
      <c r="ND10" s="37"/>
    </row>
    <row r="11" spans="1:368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MN11/INDEX(exchange_rates17,MATCH('Non-Food Items CMB'!$A11,Exch_regions1,0),MATCH('Non-Food Items CMB'!MN$1,exch_month20,0))</f>
        <v>78.815624999999997</v>
      </c>
      <c r="MP11" s="7">
        <v>702275</v>
      </c>
      <c r="MQ11" s="7">
        <f>MP11/INDEX(exchange_rates18,MATCH('Non-Food Items CMB'!$A11,Exch_regions1,0),MATCH('Non-Food Items CMB'!MP$1,exch_month21,0))</f>
        <v>70.227500000000006</v>
      </c>
      <c r="MR11" s="7">
        <v>699875</v>
      </c>
      <c r="MS11" s="7">
        <f>MR11/INDEX(exchange_rates19,MATCH('Non-Food Items CMB'!$A11,Exch_regions1,0),MATCH('Non-Food Items CMB'!MR$1,exch_month22,0))</f>
        <v>69.987499999999997</v>
      </c>
      <c r="MT11" s="7">
        <v>703500</v>
      </c>
      <c r="MU11" s="7">
        <f>MT11/INDEX(exchange_rates20,MATCH('Non-Food Items CMB'!$A11,Exch_regions1,0),MATCH('Non-Food Items CMB'!MT$1,exch_month23,0))</f>
        <v>70.349999999999994</v>
      </c>
      <c r="MV11" s="7">
        <v>703468.75</v>
      </c>
      <c r="MW11" s="7">
        <f>MV11/INDEX(exchange_rates21,MATCH('Non-Food Items CMB'!$A11,Exch_regions1,0),MATCH('Non-Food Items CMB'!MV$1,exch_month24,0))</f>
        <v>67.96799516908213</v>
      </c>
      <c r="MX11" s="7">
        <v>693718.75</v>
      </c>
      <c r="MY11" s="7">
        <f>MX11/INDEX(exchange_rates22,MATCH('Non-Food Items CMB'!$A11,Exch_regions1,0),MATCH('Non-Food Items CMB'!MX$1,exch_month25,0))</f>
        <v>66.903148808949751</v>
      </c>
      <c r="MZ11" s="40">
        <f t="shared" si="73"/>
        <v>521947.8</v>
      </c>
      <c r="NA11" s="40">
        <f t="shared" si="73"/>
        <v>58.557829544624724</v>
      </c>
      <c r="NC11" s="6"/>
      <c r="ND11" s="37"/>
    </row>
    <row r="12" spans="1:368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MN12/INDEX(exchange_rates17,MATCH('Non-Food Items CMB'!$A12,Exch_regions1,0),MATCH('Non-Food Items CMB'!MN$1,exch_month20,0))</f>
        <v>25.038983050847456</v>
      </c>
      <c r="MP12" s="7">
        <v>775466.16666666663</v>
      </c>
      <c r="MQ12" s="7">
        <f>MP12/INDEX(exchange_rates18,MATCH('Non-Food Items CMB'!$A12,Exch_regions1,0),MATCH('Non-Food Items CMB'!MP$1,exch_month21,0))</f>
        <v>26.587411428571425</v>
      </c>
      <c r="MR12" s="7">
        <v>762583.33333333337</v>
      </c>
      <c r="MS12" s="7">
        <f>MR12/INDEX(exchange_rates19,MATCH('Non-Food Items CMB'!$A12,Exch_regions1,0),MATCH('Non-Food Items CMB'!MR$1,exch_month22,0))</f>
        <v>25.140109890109894</v>
      </c>
      <c r="MT12" s="7">
        <v>829083.33333333337</v>
      </c>
      <c r="MU12" s="7">
        <f>MT12/INDEX(exchange_rates20,MATCH('Non-Food Items CMB'!$A12,Exch_regions1,0),MATCH('Non-Food Items CMB'!MT$1,exch_month23,0))</f>
        <v>27.712783144477502</v>
      </c>
      <c r="MV12" s="7">
        <v>818500</v>
      </c>
      <c r="MW12" s="7">
        <f>MV12/INDEX(exchange_rates21,MATCH('Non-Food Items CMB'!$A12,Exch_regions1,0),MATCH('Non-Food Items CMB'!MV$1,exch_month24,0))</f>
        <v>26.777535441657577</v>
      </c>
      <c r="MX12" s="7">
        <v>797500</v>
      </c>
      <c r="MY12" s="7">
        <f>MX12/INDEX(exchange_rates22,MATCH('Non-Food Items CMB'!$A12,Exch_regions1,0),MATCH('Non-Food Items CMB'!MX$1,exch_month25,0))</f>
        <v>26.090228023685675</v>
      </c>
      <c r="MZ12" s="40">
        <f t="shared" si="73"/>
        <v>931077.22222222236</v>
      </c>
      <c r="NA12" s="40">
        <f t="shared" si="73"/>
        <v>31.983864341479908</v>
      </c>
      <c r="NC12" s="6"/>
      <c r="ND12" s="37"/>
    </row>
    <row r="13" spans="1:368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MN13/INDEX(exchange_rates17,MATCH('Non-Food Items CMB'!$A13,Exch_regions1,0),MATCH('Non-Food Items CMB'!MN$1,exch_month20,0))</f>
        <v>32.848863636363639</v>
      </c>
      <c r="MP13" s="7">
        <v>1006832.9999833334</v>
      </c>
      <c r="MQ13" s="7">
        <f>MP13/INDEX(exchange_rates18,MATCH('Non-Food Items CMB'!$A13,Exch_regions1,0),MATCH('Non-Food Items CMB'!MP$1,exch_month21,0))</f>
        <v>33.93819101067416</v>
      </c>
      <c r="MR13" s="7">
        <v>1014166.6666666666</v>
      </c>
      <c r="MS13" s="7">
        <f>MR13/INDEX(exchange_rates19,MATCH('Non-Food Items CMB'!$A13,Exch_regions1,0),MATCH('Non-Food Items CMB'!MR$1,exch_month22,0))</f>
        <v>30.198511166253098</v>
      </c>
      <c r="MT13" s="7">
        <v>1030833.3333333334</v>
      </c>
      <c r="MU13" s="7">
        <f>MT13/INDEX(exchange_rates20,MATCH('Non-Food Items CMB'!$A13,Exch_regions1,0),MATCH('Non-Food Items CMB'!MT$1,exch_month23,0))</f>
        <v>34.361111111111114</v>
      </c>
      <c r="MV13" s="7">
        <v>1086900</v>
      </c>
      <c r="MW13" s="7">
        <f>MV13/INDEX(exchange_rates21,MATCH('Non-Food Items CMB'!$A13,Exch_regions1,0),MATCH('Non-Food Items CMB'!MV$1,exch_month24,0))</f>
        <v>34.688666900711709</v>
      </c>
      <c r="MX13" s="7">
        <v>1168916.6666666667</v>
      </c>
      <c r="MY13" s="7">
        <f>MX13/INDEX(exchange_rates22,MATCH('Non-Food Items CMB'!$A13,Exch_regions1,0),MATCH('Non-Food Items CMB'!MX$1,exch_month25,0))</f>
        <v>37.706989247311832</v>
      </c>
      <c r="MZ13" s="40">
        <f t="shared" si="73"/>
        <v>941231.66666666674</v>
      </c>
      <c r="NA13" s="40">
        <f t="shared" si="73"/>
        <v>35.237433699013017</v>
      </c>
      <c r="NC13" s="6"/>
      <c r="ND13" s="37"/>
    </row>
    <row r="14" spans="1:368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MN14/INDEX(exchange_rates17,MATCH('Non-Food Items CMB'!$A14,Exch_regions1,0),MATCH('Non-Food Items CMB'!MN$1,exch_month20,0))</f>
        <v>36.790697674418603</v>
      </c>
      <c r="MP14" s="7">
        <v>1087300</v>
      </c>
      <c r="MQ14" s="7">
        <f>MP14/INDEX(exchange_rates18,MATCH('Non-Food Items CMB'!$A14,Exch_regions1,0),MATCH('Non-Food Items CMB'!MP$1,exch_month21,0))</f>
        <v>36.671163575042158</v>
      </c>
      <c r="MR14" s="7">
        <v>1111125</v>
      </c>
      <c r="MS14" s="7">
        <f>MR14/INDEX(exchange_rates19,MATCH('Non-Food Items CMB'!$A14,Exch_regions1,0),MATCH('Non-Food Items CMB'!MR$1,exch_month22,0))</f>
        <v>37.745222929936304</v>
      </c>
      <c r="MT14" s="7">
        <v>1147968.75</v>
      </c>
      <c r="MU14" s="7">
        <f>MT14/INDEX(exchange_rates20,MATCH('Non-Food Items CMB'!$A14,Exch_regions1,0),MATCH('Non-Food Items CMB'!MT$1,exch_month23,0))</f>
        <v>38.186070686070686</v>
      </c>
      <c r="MV14" s="7">
        <v>1128650</v>
      </c>
      <c r="MW14" s="7">
        <f>MV14/INDEX(exchange_rates21,MATCH('Non-Food Items CMB'!$A14,Exch_regions1,0),MATCH('Non-Food Items CMB'!MV$1,exch_month24,0))</f>
        <v>37.31074380165289</v>
      </c>
      <c r="MX14" s="7">
        <v>1216857.5</v>
      </c>
      <c r="MY14" s="7">
        <f>MX14/INDEX(exchange_rates22,MATCH('Non-Food Items CMB'!$A14,Exch_regions1,0),MATCH('Non-Food Items CMB'!MX$1,exch_month25,0))</f>
        <v>39.095823293172693</v>
      </c>
      <c r="MZ14" s="40">
        <f t="shared" si="73"/>
        <v>925193.33333333337</v>
      </c>
      <c r="NA14" s="40">
        <f t="shared" si="73"/>
        <v>33.233169063810934</v>
      </c>
      <c r="NC14" s="6"/>
      <c r="ND14" s="37"/>
    </row>
    <row r="15" spans="1:368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MN15/INDEX(exchange_rates17,MATCH('Non-Food Items CMB'!$A15,Exch_regions1,0),MATCH('Non-Food Items CMB'!MN$1,exch_month20,0))</f>
        <v>33.314606741573037</v>
      </c>
      <c r="MP15" s="7">
        <v>853500</v>
      </c>
      <c r="MQ15" s="7">
        <f>MP15/INDEX(exchange_rates18,MATCH('Non-Food Items CMB'!$A15,Exch_regions1,0),MATCH('Non-Food Items CMB'!MP$1,exch_month21,0))</f>
        <v>31.966292134831459</v>
      </c>
      <c r="MR15" s="7">
        <v>842500</v>
      </c>
      <c r="MS15" s="7">
        <f>MR15/INDEX(exchange_rates19,MATCH('Non-Food Items CMB'!$A15,Exch_regions1,0),MATCH('Non-Food Items CMB'!MR$1,exch_month22,0))</f>
        <v>31.554307116104869</v>
      </c>
      <c r="MT15" s="7">
        <v>829500</v>
      </c>
      <c r="MU15" s="7">
        <f>MT15/INDEX(exchange_rates20,MATCH('Non-Food Items CMB'!$A15,Exch_regions1,0),MATCH('Non-Food Items CMB'!MT$1,exch_month23,0))</f>
        <v>31.067415730337078</v>
      </c>
      <c r="MV15" s="7">
        <v>882000</v>
      </c>
      <c r="MW15" s="7">
        <f>MV15/INDEX(exchange_rates21,MATCH('Non-Food Items CMB'!$A15,Exch_regions1,0),MATCH('Non-Food Items CMB'!MV$1,exch_month24,0))</f>
        <v>33.033707865168537</v>
      </c>
      <c r="MX15" s="7">
        <v>870500</v>
      </c>
      <c r="MY15" s="7">
        <f>MX15/INDEX(exchange_rates22,MATCH('Non-Food Items CMB'!$A15,Exch_regions1,0),MATCH('Non-Food Items CMB'!MX$1,exch_month25,0))</f>
        <v>32.602996254681649</v>
      </c>
      <c r="MZ15" s="40">
        <f t="shared" si="73"/>
        <v>802490</v>
      </c>
      <c r="NA15" s="40">
        <f t="shared" si="73"/>
        <v>30.509516388561281</v>
      </c>
      <c r="NC15" s="6"/>
      <c r="ND15" s="37"/>
    </row>
    <row r="16" spans="1:368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MN16/INDEX(exchange_rates17,MATCH('Non-Food Items CMB'!$A16,Exch_regions1,0),MATCH('Non-Food Items CMB'!MN$1,exch_month20,0))</f>
        <v>36.40804597701149</v>
      </c>
      <c r="MP16" s="7">
        <v>1262500</v>
      </c>
      <c r="MQ16" s="7">
        <f>MP16/INDEX(exchange_rates18,MATCH('Non-Food Items CMB'!$A16,Exch_regions1,0),MATCH('Non-Food Items CMB'!MP$1,exch_month21,0))</f>
        <v>42.796610169491522</v>
      </c>
      <c r="MR16" s="7">
        <v>1279500</v>
      </c>
      <c r="MS16" s="7">
        <f>MR16/INDEX(exchange_rates19,MATCH('Non-Food Items CMB'!$A16,Exch_regions1,0),MATCH('Non-Food Items CMB'!MR$1,exch_month22,0))</f>
        <v>42.828451882845187</v>
      </c>
      <c r="MT16" s="7">
        <v>1005500</v>
      </c>
      <c r="MU16" s="7">
        <f>MT16/INDEX(exchange_rates20,MATCH('Non-Food Items CMB'!$A16,Exch_regions1,0),MATCH('Non-Food Items CMB'!MT$1,exch_month23,0))</f>
        <v>33.377593360995853</v>
      </c>
      <c r="MV16" s="7">
        <v>998375</v>
      </c>
      <c r="MW16" s="7">
        <f>MV16/INDEX(exchange_rates21,MATCH('Non-Food Items CMB'!$A16,Exch_regions1,0),MATCH('Non-Food Items CMB'!MV$1,exch_month24,0))</f>
        <v>30.95736434108527</v>
      </c>
      <c r="MX16" s="7">
        <v>974000</v>
      </c>
      <c r="MY16" s="7">
        <f>MX16/INDEX(exchange_rates22,MATCH('Non-Food Items CMB'!$A16,Exch_regions1,0),MATCH('Non-Food Items CMB'!MX$1,exch_month25,0))</f>
        <v>29.740458015267176</v>
      </c>
      <c r="MZ16" s="40">
        <f t="shared" si="73"/>
        <v>862839.28</v>
      </c>
      <c r="NA16" s="40">
        <f t="shared" si="73"/>
        <v>31.396269093397997</v>
      </c>
      <c r="NC16" s="6"/>
      <c r="ND16" s="37"/>
    </row>
    <row r="17" spans="1:368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MN17/INDEX(exchange_rates17,MATCH('Non-Food Items CMB'!$A17,Exch_regions1,0),MATCH('Non-Food Items CMB'!MN$1,exch_month20,0))</f>
        <v>29.43658810325477</v>
      </c>
      <c r="MP17" s="7">
        <v>856321</v>
      </c>
      <c r="MQ17" s="7">
        <f>MP17/INDEX(exchange_rates18,MATCH('Non-Food Items CMB'!$A17,Exch_regions1,0),MATCH('Non-Food Items CMB'!MP$1,exch_month21,0))</f>
        <v>31.214617253948969</v>
      </c>
      <c r="MR17" s="7">
        <v>853312</v>
      </c>
      <c r="MS17" s="7">
        <f>MR17/INDEX(exchange_rates19,MATCH('Non-Food Items CMB'!$A17,Exch_regions1,0),MATCH('Non-Food Items CMB'!MR$1,exch_month22,0))</f>
        <v>29.881794703436199</v>
      </c>
      <c r="MT17" s="7">
        <v>897749.5</v>
      </c>
      <c r="MU17" s="7">
        <f>MT17/INDEX(exchange_rates20,MATCH('Non-Food Items CMB'!$A17,Exch_regions1,0),MATCH('Non-Food Items CMB'!MT$1,exch_month23,0))</f>
        <v>30.176453781512606</v>
      </c>
      <c r="MV17" s="7">
        <v>857100.5</v>
      </c>
      <c r="MW17" s="7">
        <f>MV17/INDEX(exchange_rates21,MATCH('Non-Food Items CMB'!$A17,Exch_regions1,0),MATCH('Non-Food Items CMB'!MV$1,exch_month24,0))</f>
        <v>28.101655737704917</v>
      </c>
      <c r="MX17" s="7">
        <v>906132.2145</v>
      </c>
      <c r="MY17" s="7">
        <f>MX17/INDEX(exchange_rates22,MATCH('Non-Food Items CMB'!$A17,Exch_regions1,0),MATCH('Non-Food Items CMB'!MX$1,exch_month25,0))</f>
        <v>29.709252934426228</v>
      </c>
      <c r="MZ17" s="40">
        <f t="shared" si="73"/>
        <v>726070.2</v>
      </c>
      <c r="NA17" s="40">
        <f t="shared" si="73"/>
        <v>26.594994873512508</v>
      </c>
      <c r="NC17" s="6"/>
      <c r="ND17" s="37"/>
    </row>
    <row r="18" spans="1:368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MN18/INDEX(exchange_rates17,MATCH('Non-Food Items CMB'!$A18,Exch_regions1,0),MATCH('Non-Food Items CMB'!MN$1,exch_month20,0))</f>
        <v>27.97530864197531</v>
      </c>
      <c r="MP18" s="7">
        <v>820766.66666666663</v>
      </c>
      <c r="MQ18" s="7">
        <f>MP18/INDEX(exchange_rates18,MATCH('Non-Food Items CMB'!$A18,Exch_regions1,0),MATCH('Non-Food Items CMB'!MP$1,exch_month21,0))</f>
        <v>27.635241301907968</v>
      </c>
      <c r="MR18" s="7">
        <v>826666.66666666663</v>
      </c>
      <c r="MS18" s="7">
        <f>MR18/INDEX(exchange_rates19,MATCH('Non-Food Items CMB'!$A18,Exch_regions1,0),MATCH('Non-Food Items CMB'!MR$1,exch_month22,0))</f>
        <v>26.810810810810811</v>
      </c>
      <c r="MT18" s="7">
        <v>853833.33333333337</v>
      </c>
      <c r="MU18" s="7">
        <f>MT18/INDEX(exchange_rates20,MATCH('Non-Food Items CMB'!$A18,Exch_regions1,0),MATCH('Non-Food Items CMB'!MT$1,exch_month23,0))</f>
        <v>27.250000000000004</v>
      </c>
      <c r="MV18" s="7">
        <v>890883.33333333337</v>
      </c>
      <c r="MW18" s="7">
        <f>MV18/INDEX(exchange_rates21,MATCH('Non-Food Items CMB'!$A18,Exch_regions1,0),MATCH('Non-Food Items CMB'!MV$1,exch_month24,0))</f>
        <v>27.724585062240667</v>
      </c>
      <c r="MX18" s="7">
        <v>953705.66666666663</v>
      </c>
      <c r="MY18" s="7">
        <f>MX18/INDEX(exchange_rates22,MATCH('Non-Food Items CMB'!$A18,Exch_regions1,0),MATCH('Non-Food Items CMB'!MX$1,exch_month25,0))</f>
        <v>28.611169999999998</v>
      </c>
      <c r="MZ18" s="40">
        <f t="shared" si="73"/>
        <v>809055</v>
      </c>
      <c r="NA18" s="40">
        <f t="shared" si="73"/>
        <v>29.634502053554808</v>
      </c>
      <c r="NC18" s="6"/>
      <c r="ND18" s="37"/>
    </row>
    <row r="19" spans="1:368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MN19/INDEX(exchange_rates17,MATCH('Non-Food Items CMB'!$A19,Exch_regions1,0),MATCH('Non-Food Items CMB'!MN$1,exch_month20,0))</f>
        <v>30.904166666666665</v>
      </c>
      <c r="MP19" s="7">
        <v>908921</v>
      </c>
      <c r="MQ19" s="7">
        <f>MP19/INDEX(exchange_rates18,MATCH('Non-Food Items CMB'!$A19,Exch_regions1,0),MATCH('Non-Food Items CMB'!MP$1,exch_month21,0))</f>
        <v>30.297366666666665</v>
      </c>
      <c r="MR19" s="7">
        <v>907749.5</v>
      </c>
      <c r="MS19" s="7">
        <f>MR19/INDEX(exchange_rates19,MATCH('Non-Food Items CMB'!$A19,Exch_regions1,0),MATCH('Non-Food Items CMB'!MR$1,exch_month22,0))</f>
        <v>30.258316666666666</v>
      </c>
      <c r="MT19" s="7">
        <v>896124.5</v>
      </c>
      <c r="MU19" s="7">
        <f>MT19/INDEX(exchange_rates20,MATCH('Non-Food Items CMB'!$A19,Exch_regions1,0),MATCH('Non-Food Items CMB'!MT$1,exch_month23,0))</f>
        <v>29.870816666666666</v>
      </c>
      <c r="MV19" s="7">
        <v>877800.5</v>
      </c>
      <c r="MW19" s="7">
        <f>MV19/INDEX(exchange_rates21,MATCH('Non-Food Items CMB'!$A19,Exch_regions1,0),MATCH('Non-Food Items CMB'!MV$1,exch_month24,0))</f>
        <v>29.260016666666665</v>
      </c>
      <c r="MX19" s="7">
        <v>931971.5</v>
      </c>
      <c r="MY19" s="7">
        <f>MX19/INDEX(exchange_rates22,MATCH('Non-Food Items CMB'!$A19,Exch_regions1,0),MATCH('Non-Food Items CMB'!MX$1,exch_month25,0))</f>
        <v>31.065716666666667</v>
      </c>
      <c r="MZ19" s="40">
        <f t="shared" si="73"/>
        <v>840039.7</v>
      </c>
      <c r="NA19" s="40">
        <f t="shared" si="73"/>
        <v>30.509395681283632</v>
      </c>
      <c r="NC19" s="6"/>
      <c r="ND19" s="37"/>
    </row>
    <row r="20" spans="1:368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MN20/INDEX(exchange_rates17,MATCH('Non-Food Items CMB'!$A20,Exch_regions1,0),MATCH('Non-Food Items CMB'!MN$1,exch_month20,0))</f>
        <v>41.836080586080584</v>
      </c>
      <c r="MP20" s="7">
        <v>1189669.6666666667</v>
      </c>
      <c r="MQ20" s="7">
        <f>MP20/INDEX(exchange_rates18,MATCH('Non-Food Items CMB'!$A20,Exch_regions1,0),MATCH('Non-Food Items CMB'!MP$1,exch_month21,0))</f>
        <v>43.524500000000003</v>
      </c>
      <c r="MR20" s="7">
        <v>1178067</v>
      </c>
      <c r="MS20" s="7">
        <f>MR20/INDEX(exchange_rates19,MATCH('Non-Food Items CMB'!$A20,Exch_regions1,0),MATCH('Non-Food Items CMB'!MR$1,exch_month22,0))</f>
        <v>43.231816513761466</v>
      </c>
      <c r="MT20" s="7">
        <v>1236163.6666666667</v>
      </c>
      <c r="MU20" s="7">
        <f>MT20/INDEX(exchange_rates20,MATCH('Non-Food Items CMB'!$A20,Exch_regions1,0),MATCH('Non-Food Items CMB'!MT$1,exch_month23,0))</f>
        <v>44.613425563909779</v>
      </c>
      <c r="MV20" s="7">
        <v>1202266.6666666667</v>
      </c>
      <c r="MW20" s="7">
        <f>MV20/INDEX(exchange_rates21,MATCH('Non-Food Items CMB'!$A20,Exch_regions1,0),MATCH('Non-Food Items CMB'!MV$1,exch_month24,0))</f>
        <v>43.390075187969927</v>
      </c>
      <c r="MX20" s="7">
        <v>1197750</v>
      </c>
      <c r="MY20" s="7">
        <f>MX20/INDEX(exchange_rates22,MATCH('Non-Food Items CMB'!$A20,Exch_regions1,0),MATCH('Non-Food Items CMB'!MX$1,exch_month25,0))</f>
        <v>42.435783879539414</v>
      </c>
      <c r="MZ20" s="40">
        <f t="shared" si="73"/>
        <v>1034137.5777777778</v>
      </c>
      <c r="NA20" s="40">
        <f t="shared" si="73"/>
        <v>39.233891224841742</v>
      </c>
      <c r="NC20" s="6"/>
      <c r="ND20" s="37"/>
    </row>
    <row r="21" spans="1:368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</row>
    <row r="24" spans="1:368" x14ac:dyDescent="0.25">
      <c r="JE24" s="36"/>
    </row>
    <row r="25" spans="1:368" x14ac:dyDescent="0.25">
      <c r="JE25" s="36"/>
    </row>
    <row r="26" spans="1:368" x14ac:dyDescent="0.25">
      <c r="JE26" s="36"/>
    </row>
    <row r="27" spans="1:368" x14ac:dyDescent="0.25">
      <c r="JE27" s="36"/>
    </row>
    <row r="28" spans="1:368" x14ac:dyDescent="0.25">
      <c r="JE28" s="36"/>
    </row>
    <row r="29" spans="1:368" x14ac:dyDescent="0.25">
      <c r="JE29" s="36"/>
    </row>
    <row r="30" spans="1:368" x14ac:dyDescent="0.25">
      <c r="JE30" s="36"/>
    </row>
    <row r="31" spans="1:368" x14ac:dyDescent="0.25">
      <c r="JE31" s="36"/>
    </row>
    <row r="32" spans="1:368" x14ac:dyDescent="0.25">
      <c r="JE32" s="36"/>
    </row>
    <row r="33" spans="265:265" x14ac:dyDescent="0.25">
      <c r="JE33" s="36"/>
    </row>
  </sheetData>
  <mergeCells count="183">
    <mergeCell ref="MX1:MY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  <mergeCell ref="LF1:LG1"/>
    <mergeCell ref="JL1:JM1"/>
    <mergeCell ref="JR1:JS1"/>
    <mergeCell ref="JP1:JQ1"/>
    <mergeCell ref="JT1:JU1"/>
    <mergeCell ref="JV1:JW1"/>
    <mergeCell ref="JX1:JY1"/>
    <mergeCell ref="MT1:MU1"/>
    <mergeCell ref="MN1:MO1"/>
    <mergeCell ref="MJ1:MK1"/>
    <mergeCell ref="HL1:HM1"/>
    <mergeCell ref="KF1:KG1"/>
    <mergeCell ref="JZ1:KA1"/>
    <mergeCell ref="KH1:KI1"/>
    <mergeCell ref="KD1:KE1"/>
    <mergeCell ref="KB1:KC1"/>
    <mergeCell ref="FD1:FE1"/>
    <mergeCell ref="EZ1:FA1"/>
    <mergeCell ref="FH1:FI1"/>
    <mergeCell ref="FL1:FM1"/>
    <mergeCell ref="FX1:FY1"/>
    <mergeCell ref="EL1:EM1"/>
    <mergeCell ref="EP1:EQ1"/>
    <mergeCell ref="ER1:ES1"/>
    <mergeCell ref="FN1:FO1"/>
    <mergeCell ref="ED1:EE1"/>
    <mergeCell ref="EF1:EG1"/>
    <mergeCell ref="ET1:EU1"/>
    <mergeCell ref="IZ1:JA1"/>
    <mergeCell ref="IX1:IY1"/>
    <mergeCell ref="IP1:IQ1"/>
    <mergeCell ref="IN1:IO1"/>
    <mergeCell ref="IL1:IM1"/>
    <mergeCell ref="IH1:II1"/>
    <mergeCell ref="IF1:IG1"/>
    <mergeCell ref="HZ1:IA1"/>
    <mergeCell ref="FJ1:FK1"/>
    <mergeCell ref="HN1:HO1"/>
    <mergeCell ref="HV1:HW1"/>
    <mergeCell ref="HP1:HQ1"/>
    <mergeCell ref="IJ1:IK1"/>
    <mergeCell ref="ID1:IE1"/>
    <mergeCell ref="IB1:IC1"/>
    <mergeCell ref="HX1:HY1"/>
    <mergeCell ref="EX1:EY1"/>
    <mergeCell ref="AB1:AC1"/>
    <mergeCell ref="AN1:AO1"/>
    <mergeCell ref="BL1:BM1"/>
    <mergeCell ref="AZ1:BA1"/>
    <mergeCell ref="BB1:BC1"/>
    <mergeCell ref="CP1:CQ1"/>
    <mergeCell ref="AP1:AQ1"/>
    <mergeCell ref="DV1:DW1"/>
    <mergeCell ref="DX1:DY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CN1:CO1"/>
    <mergeCell ref="DL1:DM1"/>
    <mergeCell ref="CF1:CG1"/>
    <mergeCell ref="CZ1:DA1"/>
    <mergeCell ref="CR1:CS1"/>
    <mergeCell ref="DH1:DI1"/>
    <mergeCell ref="FF1:FG1"/>
    <mergeCell ref="FB1:FC1"/>
    <mergeCell ref="GN1:GO1"/>
    <mergeCell ref="GL1:GM1"/>
    <mergeCell ref="GH1:GI1"/>
    <mergeCell ref="FR1:FS1"/>
    <mergeCell ref="GP1:GQ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L1:AM1"/>
    <mergeCell ref="AR1:AS1"/>
    <mergeCell ref="AT1:AU1"/>
    <mergeCell ref="AV1:AW1"/>
    <mergeCell ref="AX1:AY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BJ1:BK1"/>
    <mergeCell ref="BD1:BE1"/>
    <mergeCell ref="BF1:BG1"/>
    <mergeCell ref="DJ1:DK1"/>
    <mergeCell ref="BR1:BS1"/>
    <mergeCell ref="CX1:CY1"/>
    <mergeCell ref="BH1:BI1"/>
    <mergeCell ref="EN1:EO1"/>
    <mergeCell ref="MR1:MS1"/>
    <mergeCell ref="MP1:MQ1"/>
    <mergeCell ref="ML1:MM1"/>
    <mergeCell ref="MH1:MI1"/>
    <mergeCell ref="MF1:MG1"/>
    <mergeCell ref="MB1:MC1"/>
    <mergeCell ref="EB1:EC1"/>
    <mergeCell ref="EJ1:EK1"/>
    <mergeCell ref="EH1:EI1"/>
    <mergeCell ref="DZ1:EA1"/>
    <mergeCell ref="LZ1:MA1"/>
    <mergeCell ref="JD1:JE1"/>
    <mergeCell ref="JF1:JG1"/>
    <mergeCell ref="HH1:HI1"/>
    <mergeCell ref="JN1:JO1"/>
    <mergeCell ref="JJ1:JK1"/>
    <mergeCell ref="JH1:JI1"/>
    <mergeCell ref="JB1:JC1"/>
    <mergeCell ref="IV1:IW1"/>
    <mergeCell ref="EV1:EW1"/>
    <mergeCell ref="MZ1:NA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MV1:MW1"/>
    <mergeCell ref="KZ1:LA1"/>
    <mergeCell ref="LV1:LW1"/>
    <mergeCell ref="LT1:LU1"/>
    <mergeCell ref="KX1:KY1"/>
    <mergeCell ref="IR1:IS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NA25"/>
  <sheetViews>
    <sheetView tabSelected="1" zoomScale="115" zoomScaleNormal="115" workbookViewId="0">
      <pane xSplit="1" ySplit="1" topLeftCell="MF2" activePane="bottomRight" state="frozen"/>
      <selection pane="topRight" activeCell="B1" sqref="B1"/>
      <selection pane="bottomLeft" activeCell="A3" sqref="A3"/>
      <selection pane="bottomRight" activeCell="NA4" sqref="NA4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63" width="9.1796875" style="9"/>
    <col min="364" max="364" width="10" style="9" customWidth="1"/>
    <col min="365" max="365" width="10.1796875" style="9" customWidth="1"/>
    <col min="366" max="16384" width="9.1796875" style="9"/>
  </cols>
  <sheetData>
    <row r="1" spans="1:365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6" t="s">
        <v>67</v>
      </c>
      <c r="NA1" s="57"/>
    </row>
    <row r="2" spans="1:365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38" t="s">
        <v>18</v>
      </c>
      <c r="NA2" s="39" t="s">
        <v>19</v>
      </c>
    </row>
    <row r="3" spans="1:365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7">
        <v>4595816.666666667</v>
      </c>
      <c r="MQ3" s="7">
        <f>MP3/INDEX(exchange_rates18,MATCH('Total Basket CMB_Sorghum'!$A3,Exch_regions1),MATCH('Total Basket CMB_Sorghum'!MP$1,exch_month21,0))</f>
        <v>176.76217948717951</v>
      </c>
      <c r="MR3" s="7">
        <v>4591850</v>
      </c>
      <c r="MS3" s="7">
        <f>MR3/INDEX(exchange_rates19,MATCH('Total Basket CMB_Sorghum'!$A3,Exch_regions1),MATCH('Total Basket CMB_Sorghum'!MR$1,exch_month22,0))</f>
        <v>176.60961538461538</v>
      </c>
      <c r="MT3" s="7">
        <v>4800795.833333333</v>
      </c>
      <c r="MU3" s="7">
        <f>MT3/INDEX(exchange_rates20,MATCH('Total Basket CMB_Sorghum'!$A3,Exch_regions1),MATCH('Total Basket CMB_Sorghum'!MT$1,exch_month23,0))</f>
        <v>171.45699404761905</v>
      </c>
      <c r="MV3" s="7">
        <v>4800683.333333333</v>
      </c>
      <c r="MW3" s="7">
        <f>MV3/INDEX(exchange_rates21,MATCH('Total Basket CMB_Sorghum'!$A3,Exch_regions1),MATCH('Total Basket CMB_Sorghum'!MV$1,exch_month24,0))</f>
        <v>182.30443037974683</v>
      </c>
      <c r="MX3" s="7">
        <v>4773543.333333333</v>
      </c>
      <c r="MY3" s="7">
        <f>MX3/INDEX(exchange_rates22,MATCH('Total Basket CMB_Sorghum'!$A3,Exch_regions1),MATCH('Total Basket CMB_Sorghum'!MX$1,exch_month25,0))</f>
        <v>181.27379746835442</v>
      </c>
      <c r="MZ3" s="40">
        <f>AVERAGE(IH3,JF3,KD3,LB3,LZ3)</f>
        <v>4330488.7555555562</v>
      </c>
      <c r="NA3" s="40">
        <f>AVERAGE(II3,JG3,KE3,LC3,MA3)</f>
        <v>170.02279414261551</v>
      </c>
    </row>
    <row r="4" spans="1:365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7">
        <v>4545750</v>
      </c>
      <c r="MQ4" s="7">
        <f>MP4/INDEX(exchange_rates18,MATCH('Total Basket CMB_Sorghum'!$A4,Exch_regions1),MATCH('Total Basket CMB_Sorghum'!MP$1,exch_month21,0))</f>
        <v>126.27083333333333</v>
      </c>
      <c r="MR4" s="7">
        <v>4690000</v>
      </c>
      <c r="MS4" s="7">
        <f>MR4/INDEX(exchange_rates19,MATCH('Total Basket CMB_Sorghum'!$A4,Exch_regions1),MATCH('Total Basket CMB_Sorghum'!MR$1,exch_month22,0))</f>
        <v>128.49315068493149</v>
      </c>
      <c r="MT4" s="7">
        <v>4941750</v>
      </c>
      <c r="MU4" s="7">
        <f>MT4/INDEX(exchange_rates20,MATCH('Total Basket CMB_Sorghum'!$A4,Exch_regions1),MATCH('Total Basket CMB_Sorghum'!MT$1,exch_month23,0))</f>
        <v>133.56081081081081</v>
      </c>
      <c r="MV4" s="7">
        <v>4958000</v>
      </c>
      <c r="MW4" s="7">
        <f>MV4/INDEX(exchange_rates21,MATCH('Total Basket CMB_Sorghum'!$A4,Exch_regions1),MATCH('Total Basket CMB_Sorghum'!MV$1,exch_month24,0))</f>
        <v>135.46448087431693</v>
      </c>
      <c r="MX4" s="7">
        <v>5092500</v>
      </c>
      <c r="MY4" s="7">
        <f>MX4/INDEX(exchange_rates22,MATCH('Total Basket CMB_Sorghum'!$A4,Exch_regions1),MATCH('Total Basket CMB_Sorghum'!MX$1,exch_month25,0))</f>
        <v>141.45833333333334</v>
      </c>
      <c r="MZ4" s="40">
        <f t="shared" ref="MZ4:MZ20" si="106">AVERAGE(IH4,JF4,KD4,LB4,LZ4)</f>
        <v>3900377.5</v>
      </c>
      <c r="NA4" s="40">
        <f t="shared" ref="NA4:NA20" si="107">AVERAGE(II4,JG4,KE4,LC4,MA4)</f>
        <v>112.87578370226565</v>
      </c>
    </row>
    <row r="5" spans="1:365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7">
        <v>8307035</v>
      </c>
      <c r="MQ5" s="7">
        <f>MP5/INDEX(exchange_rates18,MATCH('Total Basket CMB_Sorghum'!$A5,Exch_regions1),MATCH('Total Basket CMB_Sorghum'!MP$1,exch_month21,0))</f>
        <v>197.78654761904761</v>
      </c>
      <c r="MR5" s="7">
        <v>8461346.75</v>
      </c>
      <c r="MS5" s="7">
        <f>MR5/INDEX(exchange_rates19,MATCH('Total Basket CMB_Sorghum'!$A5,Exch_regions1),MATCH('Total Basket CMB_Sorghum'!MR$1,exch_month22,0))</f>
        <v>201.46063690476191</v>
      </c>
      <c r="MT5" s="7">
        <v>8550424.5</v>
      </c>
      <c r="MU5" s="7">
        <f>MT5/INDEX(exchange_rates20,MATCH('Total Basket CMB_Sorghum'!$A5,Exch_regions1),MATCH('Total Basket CMB_Sorghum'!MT$1,exch_month23,0))</f>
        <v>203.58153571428571</v>
      </c>
      <c r="MV5" s="7">
        <v>8713380</v>
      </c>
      <c r="MW5" s="7">
        <f>MV5/INDEX(exchange_rates21,MATCH('Total Basket CMB_Sorghum'!$A5,Exch_regions1),MATCH('Total Basket CMB_Sorghum'!MV$1,exch_month24,0))</f>
        <v>207.46142857142857</v>
      </c>
      <c r="MX5" s="7">
        <v>8958096.75</v>
      </c>
      <c r="MY5" s="7">
        <f>MX5/INDEX(exchange_rates22,MATCH('Total Basket CMB_Sorghum'!$A5,Exch_regions1),MATCH('Total Basket CMB_Sorghum'!MX$1,exch_month25,0))</f>
        <v>213.28801785714285</v>
      </c>
      <c r="MZ5" s="40">
        <f t="shared" si="106"/>
        <v>7837982.5750000002</v>
      </c>
      <c r="NA5" s="40">
        <f t="shared" si="107"/>
        <v>188.58932531847137</v>
      </c>
    </row>
    <row r="6" spans="1:365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8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9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10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7">
        <v>9647312.5</v>
      </c>
      <c r="MQ6" s="7">
        <f>MP6/INDEX(exchange_rates18,MATCH('Total Basket CMB_Sorghum'!$A6,Exch_regions1),MATCH('Total Basket CMB_Sorghum'!MP$1,exch_month21,0))</f>
        <v>229.69791666666666</v>
      </c>
      <c r="MR6" s="7">
        <v>9656625</v>
      </c>
      <c r="MS6" s="7">
        <f>MR6/INDEX(exchange_rates19,MATCH('Total Basket CMB_Sorghum'!$A6,Exch_regions1),MATCH('Total Basket CMB_Sorghum'!MR$1,exch_month22,0))</f>
        <v>229.91964285714286</v>
      </c>
      <c r="MT6" s="7">
        <v>9925487.5</v>
      </c>
      <c r="MU6" s="7">
        <f>MT6/INDEX(exchange_rates20,MATCH('Total Basket CMB_Sorghum'!$A6,Exch_regions1),MATCH('Total Basket CMB_Sorghum'!MT$1,exch_month23,0))</f>
        <v>236.32113095238094</v>
      </c>
      <c r="MV6" s="7">
        <v>10115400</v>
      </c>
      <c r="MW6" s="7">
        <f>MV6/INDEX(exchange_rates21,MATCH('Total Basket CMB_Sorghum'!$A6,Exch_regions1),MATCH('Total Basket CMB_Sorghum'!MV$1,exch_month24,0))</f>
        <v>240.84285714285716</v>
      </c>
      <c r="MX6" s="7">
        <v>10236875</v>
      </c>
      <c r="MY6" s="7">
        <f>MX6/INDEX(exchange_rates22,MATCH('Total Basket CMB_Sorghum'!$A6,Exch_regions1),MATCH('Total Basket CMB_Sorghum'!MX$1,exch_month25,0))</f>
        <v>243.73511904761904</v>
      </c>
      <c r="MZ6" s="40">
        <f t="shared" si="106"/>
        <v>8461463.75</v>
      </c>
      <c r="NA6" s="40">
        <f t="shared" si="107"/>
        <v>208.12597011144879</v>
      </c>
    </row>
    <row r="7" spans="1:365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8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9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10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7">
        <v>9812700</v>
      </c>
      <c r="MQ7" s="7">
        <f>MP7/INDEX(exchange_rates18,MATCH('Total Basket CMB_Sorghum'!$A7,Exch_regions1),MATCH('Total Basket CMB_Sorghum'!MP$1,exch_month21,0))</f>
        <v>245.3175</v>
      </c>
      <c r="MR7" s="7">
        <v>9728625</v>
      </c>
      <c r="MS7" s="7">
        <f>MR7/INDEX(exchange_rates19,MATCH('Total Basket CMB_Sorghum'!$A7,Exch_regions1),MATCH('Total Basket CMB_Sorghum'!MR$1,exch_month22,0))</f>
        <v>243.21562499999999</v>
      </c>
      <c r="MT7" s="7">
        <v>10062499.999700001</v>
      </c>
      <c r="MU7" s="7">
        <f>MT7/INDEX(exchange_rates20,MATCH('Total Basket CMB_Sorghum'!$A7,Exch_regions1),MATCH('Total Basket CMB_Sorghum'!MT$1,exch_month23,0))</f>
        <v>251.56249999250002</v>
      </c>
      <c r="MV7" s="7">
        <v>10233350</v>
      </c>
      <c r="MW7" s="7">
        <f>MV7/INDEX(exchange_rates21,MATCH('Total Basket CMB_Sorghum'!$A7,Exch_regions1),MATCH('Total Basket CMB_Sorghum'!MV$1,exch_month24,0))</f>
        <v>253.30074257425741</v>
      </c>
      <c r="MX7" s="7">
        <v>10469125</v>
      </c>
      <c r="MY7" s="7">
        <f>MX7/INDEX(exchange_rates22,MATCH('Total Basket CMB_Sorghum'!$A7,Exch_regions1),MATCH('Total Basket CMB_Sorghum'!MX$1,exch_month25,0))</f>
        <v>261.72812499999998</v>
      </c>
      <c r="MZ7" s="40">
        <f t="shared" si="106"/>
        <v>8867577.5</v>
      </c>
      <c r="NA7" s="40">
        <f t="shared" si="107"/>
        <v>223.02457142857142</v>
      </c>
    </row>
    <row r="8" spans="1:365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8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9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10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7">
        <v>10258500</v>
      </c>
      <c r="MQ8" s="7">
        <f>MP8/INDEX(exchange_rates18,MATCH('Total Basket CMB_Sorghum'!$A8,Exch_regions1),MATCH('Total Basket CMB_Sorghum'!MP$1,exch_month21,0))</f>
        <v>244.25</v>
      </c>
      <c r="MR8" s="7">
        <v>10346250</v>
      </c>
      <c r="MS8" s="7">
        <f>MR8/INDEX(exchange_rates19,MATCH('Total Basket CMB_Sorghum'!$A8,Exch_regions1),MATCH('Total Basket CMB_Sorghum'!MR$1,exch_month22,0))</f>
        <v>246.33928571428572</v>
      </c>
      <c r="MT8" s="7">
        <v>10754750</v>
      </c>
      <c r="MU8" s="7">
        <f>MT8/INDEX(exchange_rates20,MATCH('Total Basket CMB_Sorghum'!$A8,Exch_regions1),MATCH('Total Basket CMB_Sorghum'!MT$1,exch_month23,0))</f>
        <v>256.0654761904762</v>
      </c>
      <c r="MV8" s="7">
        <v>10963250</v>
      </c>
      <c r="MW8" s="7">
        <f>MV8/INDEX(exchange_rates21,MATCH('Total Basket CMB_Sorghum'!$A8,Exch_regions1),MATCH('Total Basket CMB_Sorghum'!MV$1,exch_month24,0))</f>
        <v>261.02976190476193</v>
      </c>
      <c r="MX8" s="7">
        <v>11049250</v>
      </c>
      <c r="MY8" s="7">
        <f>MX8/INDEX(exchange_rates22,MATCH('Total Basket CMB_Sorghum'!$A8,Exch_regions1),MATCH('Total Basket CMB_Sorghum'!MX$1,exch_month25,0))</f>
        <v>263.07738095238096</v>
      </c>
      <c r="MZ8" s="40">
        <f t="shared" si="106"/>
        <v>9288182.4223316312</v>
      </c>
      <c r="NA8" s="40">
        <f t="shared" si="107"/>
        <v>225.76846002013031</v>
      </c>
    </row>
    <row r="9" spans="1:365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8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9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10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7">
        <v>2342300</v>
      </c>
      <c r="MQ9" s="7">
        <f>MP9/INDEX(exchange_rates18,MATCH('Total Basket CMB_Sorghum'!$A9,Exch_regions1),MATCH('Total Basket CMB_Sorghum'!MP$1,exch_month21,0))</f>
        <v>220.97169811320754</v>
      </c>
      <c r="MR9" s="7">
        <v>2150062.5</v>
      </c>
      <c r="MS9" s="7">
        <f>MR9/INDEX(exchange_rates19,MATCH('Total Basket CMB_Sorghum'!$A9,Exch_regions1),MATCH('Total Basket CMB_Sorghum'!MR$1,exch_month22,0))</f>
        <v>200.94042056074767</v>
      </c>
      <c r="MT9" s="7">
        <v>2160875</v>
      </c>
      <c r="MU9" s="7">
        <f>MT9/INDEX(exchange_rates20,MATCH('Total Basket CMB_Sorghum'!$A9,Exch_regions1),MATCH('Total Basket CMB_Sorghum'!MT$1,exch_month23,0))</f>
        <v>199.6189376443418</v>
      </c>
      <c r="MV9" s="7">
        <v>2145200</v>
      </c>
      <c r="MW9" s="7">
        <f>MV9/INDEX(exchange_rates21,MATCH('Total Basket CMB_Sorghum'!$A9,Exch_regions1),MATCH('Total Basket CMB_Sorghum'!MV$1,exch_month24,0))</f>
        <v>198.62962962962962</v>
      </c>
      <c r="MX9" s="7">
        <v>1951250</v>
      </c>
      <c r="MY9" s="7">
        <f>MX9/INDEX(exchange_rates22,MATCH('Total Basket CMB_Sorghum'!$A9,Exch_regions1),MATCH('Total Basket CMB_Sorghum'!MX$1,exch_month25,0))</f>
        <v>181.51162790697674</v>
      </c>
      <c r="MZ9" s="40">
        <f t="shared" si="106"/>
        <v>1681784.9</v>
      </c>
      <c r="NA9" s="40">
        <f t="shared" si="107"/>
        <v>189.70592569570863</v>
      </c>
    </row>
    <row r="10" spans="1:365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8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9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10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7">
        <v>1813375</v>
      </c>
      <c r="MQ10" s="7">
        <f>MP10/INDEX(exchange_rates18,MATCH('Total Basket CMB_Sorghum'!$A10,Exch_regions1),MATCH('Total Basket CMB_Sorghum'!MP$1,exch_month21,0))</f>
        <v>181.33750000000001</v>
      </c>
      <c r="MR10" s="7">
        <v>1836625</v>
      </c>
      <c r="MS10" s="7">
        <f>MR10/INDEX(exchange_rates19,MATCH('Total Basket CMB_Sorghum'!$A10,Exch_regions1),MATCH('Total Basket CMB_Sorghum'!MR$1,exch_month22,0))</f>
        <v>179.1829268292683</v>
      </c>
      <c r="MT10" s="7">
        <v>2091000</v>
      </c>
      <c r="MU10" s="7">
        <f>MT10/INDEX(exchange_rates20,MATCH('Total Basket CMB_Sorghum'!$A10,Exch_regions1),MATCH('Total Basket CMB_Sorghum'!MT$1,exch_month23,0))</f>
        <v>209.1</v>
      </c>
      <c r="MV10" s="7">
        <v>2091000</v>
      </c>
      <c r="MW10" s="7">
        <f>MV10/INDEX(exchange_rates21,MATCH('Total Basket CMB_Sorghum'!$A10,Exch_regions1),MATCH('Total Basket CMB_Sorghum'!MV$1,exch_month24,0))</f>
        <v>209.1</v>
      </c>
      <c r="MX10" s="7">
        <v>2081000</v>
      </c>
      <c r="MY10" s="7">
        <f>MX10/INDEX(exchange_rates22,MATCH('Total Basket CMB_Sorghum'!$A10,Exch_regions1),MATCH('Total Basket CMB_Sorghum'!MX$1,exch_month25,0))</f>
        <v>194.48598130841123</v>
      </c>
      <c r="MZ10" s="40">
        <f t="shared" si="106"/>
        <v>1470555.6416666666</v>
      </c>
      <c r="NA10" s="40">
        <f t="shared" si="107"/>
        <v>165.1201028334213</v>
      </c>
    </row>
    <row r="11" spans="1:365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8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9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10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7">
        <v>2182605.5556000001</v>
      </c>
      <c r="MQ11" s="7">
        <f>MP11/INDEX(exchange_rates18,MATCH('Total Basket CMB_Sorghum'!$A11,Exch_regions1),MATCH('Total Basket CMB_Sorghum'!MP$1,exch_month21,0))</f>
        <v>218.26055556</v>
      </c>
      <c r="MR11" s="7">
        <v>2226265.625</v>
      </c>
      <c r="MS11" s="7">
        <f>MR11/INDEX(exchange_rates19,MATCH('Total Basket CMB_Sorghum'!$A11,Exch_regions1),MATCH('Total Basket CMB_Sorghum'!MR$1,exch_month22,0))</f>
        <v>222.62656250000001</v>
      </c>
      <c r="MT11" s="7">
        <v>2226718.75</v>
      </c>
      <c r="MU11" s="7">
        <f>MT11/INDEX(exchange_rates20,MATCH('Total Basket CMB_Sorghum'!$A11,Exch_regions1),MATCH('Total Basket CMB_Sorghum'!MT$1,exch_month23,0))</f>
        <v>222.671875</v>
      </c>
      <c r="MV11" s="7">
        <v>2065312.5</v>
      </c>
      <c r="MW11" s="7">
        <f>MV11/INDEX(exchange_rates21,MATCH('Total Basket CMB_Sorghum'!$A11,Exch_regions1),MATCH('Total Basket CMB_Sorghum'!MV$1,exch_month24,0))</f>
        <v>199.54710144927537</v>
      </c>
      <c r="MX11" s="7">
        <v>2022718.75</v>
      </c>
      <c r="MY11" s="7">
        <f>MX11/INDEX(exchange_rates22,MATCH('Total Basket CMB_Sorghum'!$A11,Exch_regions1),MATCH('Total Basket CMB_Sorghum'!MX$1,exch_month25,0))</f>
        <v>195.07365705468223</v>
      </c>
      <c r="MZ11" s="40">
        <f t="shared" si="106"/>
        <v>1637460.6</v>
      </c>
      <c r="NA11" s="40">
        <f t="shared" si="107"/>
        <v>184.18486994904251</v>
      </c>
    </row>
    <row r="12" spans="1:365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8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9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10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7">
        <v>2745832.8333333335</v>
      </c>
      <c r="MQ12" s="7">
        <f>MP12/INDEX(exchange_rates18,MATCH('Total Basket CMB_Sorghum'!$A12,Exch_regions1),MATCH('Total Basket CMB_Sorghum'!MP$1,exch_month21,0))</f>
        <v>94.142840000000007</v>
      </c>
      <c r="MR12" s="7">
        <v>2692165</v>
      </c>
      <c r="MS12" s="7">
        <f>MR12/INDEX(exchange_rates19,MATCH('Total Basket CMB_Sorghum'!$A12,Exch_regions1),MATCH('Total Basket CMB_Sorghum'!MR$1,exch_month22,0))</f>
        <v>88.752692307692314</v>
      </c>
      <c r="MT12" s="7">
        <v>3081104.1666666665</v>
      </c>
      <c r="MU12" s="7">
        <f>MT12/INDEX(exchange_rates20,MATCH('Total Basket CMB_Sorghum'!$A12,Exch_regions1),MATCH('Total Basket CMB_Sorghum'!MT$1,exch_month23,0))</f>
        <v>102.98840681440875</v>
      </c>
      <c r="MV12" s="7">
        <v>3292616.6666666665</v>
      </c>
      <c r="MW12" s="7">
        <f>MV12/INDEX(exchange_rates21,MATCH('Total Basket CMB_Sorghum'!$A12,Exch_regions1),MATCH('Total Basket CMB_Sorghum'!MV$1,exch_month24,0))</f>
        <v>107.71919302071973</v>
      </c>
      <c r="MX12" s="7">
        <v>3204474.5</v>
      </c>
      <c r="MY12" s="7">
        <f>MX12/INDEX(exchange_rates22,MATCH('Total Basket CMB_Sorghum'!$A12,Exch_regions1),MATCH('Total Basket CMB_Sorghum'!MX$1,exch_month25,0))</f>
        <v>104.83444564399515</v>
      </c>
      <c r="MZ12" s="40">
        <f t="shared" si="106"/>
        <v>3581850.2777777775</v>
      </c>
      <c r="NA12" s="40">
        <f t="shared" si="107"/>
        <v>123.06662770747064</v>
      </c>
    </row>
    <row r="13" spans="1:365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8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9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10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7">
        <v>2834998.3333166665</v>
      </c>
      <c r="MQ13" s="7">
        <f>MP13/INDEX(exchange_rates18,MATCH('Total Basket CMB_Sorghum'!$A13,Exch_regions1),MATCH('Total Basket CMB_Sorghum'!MP$1,exch_month21,0))</f>
        <v>95.561741572471902</v>
      </c>
      <c r="MR13" s="7">
        <v>2975680.9525416666</v>
      </c>
      <c r="MS13" s="7">
        <f>MR13/INDEX(exchange_rates19,MATCH('Total Basket CMB_Sorghum'!$A13,Exch_regions1),MATCH('Total Basket CMB_Sorghum'!MR$1,exch_month22,0))</f>
        <v>88.60588444292803</v>
      </c>
      <c r="MT13" s="7">
        <v>3458592.9166666665</v>
      </c>
      <c r="MU13" s="7">
        <f>MT13/INDEX(exchange_rates20,MATCH('Total Basket CMB_Sorghum'!$A13,Exch_regions1),MATCH('Total Basket CMB_Sorghum'!MT$1,exch_month23,0))</f>
        <v>115.28643055555555</v>
      </c>
      <c r="MV13" s="7">
        <v>3769800</v>
      </c>
      <c r="MW13" s="7">
        <f>MV13/INDEX(exchange_rates21,MATCH('Total Basket CMB_Sorghum'!$A13,Exch_regions1),MATCH('Total Basket CMB_Sorghum'!MV$1,exch_month24,0))</f>
        <v>120.31404589410526</v>
      </c>
      <c r="MX13" s="7">
        <v>3964145.8333333335</v>
      </c>
      <c r="MY13" s="7">
        <f>MX13/INDEX(exchange_rates22,MATCH('Total Basket CMB_Sorghum'!$A13,Exch_regions1),MATCH('Total Basket CMB_Sorghum'!MX$1,exch_month25,0))</f>
        <v>127.87567204301075</v>
      </c>
      <c r="MZ13" s="40">
        <f t="shared" si="106"/>
        <v>3133320.972222222</v>
      </c>
      <c r="NA13" s="40">
        <f t="shared" si="107"/>
        <v>117.38780543431378</v>
      </c>
    </row>
    <row r="14" spans="1:365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8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9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10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7">
        <v>4190325</v>
      </c>
      <c r="MQ14" s="7">
        <f>MP14/INDEX(exchange_rates18,MATCH('Total Basket CMB_Sorghum'!$A14,Exch_regions1),MATCH('Total Basket CMB_Sorghum'!MP$1,exch_month21,0))</f>
        <v>141.32630691399663</v>
      </c>
      <c r="MR14" s="7">
        <v>4258265.625</v>
      </c>
      <c r="MS14" s="7">
        <f>MR14/INDEX(exchange_rates19,MATCH('Total Basket CMB_Sorghum'!$A14,Exch_regions1),MATCH('Total Basket CMB_Sorghum'!MR$1,exch_month22,0))</f>
        <v>144.65445859872611</v>
      </c>
      <c r="MT14" s="7">
        <v>4399750</v>
      </c>
      <c r="MU14" s="7">
        <f>MT14/INDEX(exchange_rates20,MATCH('Total Basket CMB_Sorghum'!$A14,Exch_regions1),MATCH('Total Basket CMB_Sorghum'!MT$1,exch_month23,0))</f>
        <v>146.35343035343035</v>
      </c>
      <c r="MV14" s="7">
        <v>4613600</v>
      </c>
      <c r="MW14" s="7">
        <f>MV14/INDEX(exchange_rates21,MATCH('Total Basket CMB_Sorghum'!$A14,Exch_regions1),MATCH('Total Basket CMB_Sorghum'!MV$1,exch_month24,0))</f>
        <v>152.51570247933884</v>
      </c>
      <c r="MX14" s="7">
        <v>4725498.125</v>
      </c>
      <c r="MY14" s="7">
        <f>MX14/INDEX(exchange_rates22,MATCH('Total Basket CMB_Sorghum'!$A14,Exch_regions1),MATCH('Total Basket CMB_Sorghum'!MX$1,exch_month25,0))</f>
        <v>151.82323293172692</v>
      </c>
      <c r="MZ14" s="40">
        <f t="shared" si="106"/>
        <v>4120587.9166666665</v>
      </c>
      <c r="NA14" s="40">
        <f t="shared" si="107"/>
        <v>148.02512255581769</v>
      </c>
    </row>
    <row r="15" spans="1:365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8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9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10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7">
        <v>3338375</v>
      </c>
      <c r="MQ15" s="7">
        <f>MP15/INDEX(exchange_rates18,MATCH('Total Basket CMB_Sorghum'!$A15,Exch_regions1),MATCH('Total Basket CMB_Sorghum'!MP$1,exch_month21,0))</f>
        <v>125.03277153558052</v>
      </c>
      <c r="MR15" s="7">
        <v>3261500</v>
      </c>
      <c r="MS15" s="7">
        <f>MR15/INDEX(exchange_rates19,MATCH('Total Basket CMB_Sorghum'!$A15,Exch_regions1),MATCH('Total Basket CMB_Sorghum'!MR$1,exch_month22,0))</f>
        <v>122.15355805243446</v>
      </c>
      <c r="MT15" s="7">
        <v>3475625</v>
      </c>
      <c r="MU15" s="7">
        <f>MT15/INDEX(exchange_rates20,MATCH('Total Basket CMB_Sorghum'!$A15,Exch_regions1),MATCH('Total Basket CMB_Sorghum'!MT$1,exch_month23,0))</f>
        <v>130.17322097378278</v>
      </c>
      <c r="MV15" s="7">
        <v>3671500</v>
      </c>
      <c r="MW15" s="7">
        <f>MV15/INDEX(exchange_rates21,MATCH('Total Basket CMB_Sorghum'!$A15,Exch_regions1),MATCH('Total Basket CMB_Sorghum'!MV$1,exch_month24,0))</f>
        <v>137.50936329588015</v>
      </c>
      <c r="MX15" s="7">
        <v>3560500</v>
      </c>
      <c r="MY15" s="7">
        <f>MX15/INDEX(exchange_rates22,MATCH('Total Basket CMB_Sorghum'!$A15,Exch_regions1),MATCH('Total Basket CMB_Sorghum'!MX$1,exch_month25,0))</f>
        <v>133.35205992509364</v>
      </c>
      <c r="MZ15" s="40">
        <f t="shared" si="106"/>
        <v>3394935</v>
      </c>
      <c r="NA15" s="40">
        <f t="shared" si="107"/>
        <v>129.13882224125197</v>
      </c>
    </row>
    <row r="16" spans="1:365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8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9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10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7">
        <v>4266550</v>
      </c>
      <c r="MQ16" s="7">
        <f>MP16/INDEX(exchange_rates18,MATCH('Total Basket CMB_Sorghum'!$A16,Exch_regions1),MATCH('Total Basket CMB_Sorghum'!MP$1,exch_month21,0))</f>
        <v>144.62881355932203</v>
      </c>
      <c r="MR16" s="7">
        <v>4181890</v>
      </c>
      <c r="MS16" s="7">
        <f>MR16/INDEX(exchange_rates19,MATCH('Total Basket CMB_Sorghum'!$A16,Exch_regions1),MATCH('Total Basket CMB_Sorghum'!MR$1,exch_month22,0))</f>
        <v>139.97958158995817</v>
      </c>
      <c r="MT16" s="7">
        <v>3542110</v>
      </c>
      <c r="MU16" s="7">
        <f>MT16/INDEX(exchange_rates20,MATCH('Total Basket CMB_Sorghum'!$A16,Exch_regions1),MATCH('Total Basket CMB_Sorghum'!MT$1,exch_month23,0))</f>
        <v>117.58041493775933</v>
      </c>
      <c r="MV16" s="7">
        <v>3862266.25</v>
      </c>
      <c r="MW16" s="7">
        <f>MV16/INDEX(exchange_rates21,MATCH('Total Basket CMB_Sorghum'!$A16,Exch_regions1),MATCH('Total Basket CMB_Sorghum'!MV$1,exch_month24,0))</f>
        <v>119.76019379844961</v>
      </c>
      <c r="MX16" s="7">
        <v>4031127.5</v>
      </c>
      <c r="MY16" s="7">
        <f>MX16/INDEX(exchange_rates22,MATCH('Total Basket CMB_Sorghum'!$A16,Exch_regions1),MATCH('Total Basket CMB_Sorghum'!MX$1,exch_month25,0))</f>
        <v>123.08786259541985</v>
      </c>
      <c r="MZ16" s="40">
        <f t="shared" si="106"/>
        <v>2956813.68</v>
      </c>
      <c r="NA16" s="40">
        <f t="shared" si="107"/>
        <v>107.56531102579297</v>
      </c>
    </row>
    <row r="17" spans="1:365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8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9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10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7">
        <v>2693383</v>
      </c>
      <c r="MQ17" s="7">
        <f>MP17/INDEX(exchange_rates18,MATCH('Total Basket CMB_Sorghum'!$A17,Exch_regions1),MATCH('Total Basket CMB_Sorghum'!MP$1,exch_month21,0))</f>
        <v>98.179210206561365</v>
      </c>
      <c r="MR17" s="7">
        <v>2823462</v>
      </c>
      <c r="MS17" s="7">
        <f>MR17/INDEX(exchange_rates19,MATCH('Total Basket CMB_Sorghum'!$A17,Exch_regions1),MATCH('Total Basket CMB_Sorghum'!MR$1,exch_month22,0))</f>
        <v>98.873696651346023</v>
      </c>
      <c r="MT17" s="7">
        <v>3062968.25</v>
      </c>
      <c r="MU17" s="7">
        <f>MT17/INDEX(exchange_rates20,MATCH('Total Basket CMB_Sorghum'!$A17,Exch_regions1),MATCH('Total Basket CMB_Sorghum'!MT$1,exch_month23,0))</f>
        <v>102.95691596638656</v>
      </c>
      <c r="MV17" s="7">
        <v>3370394.25</v>
      </c>
      <c r="MW17" s="7">
        <f>MV17/INDEX(exchange_rates21,MATCH('Total Basket CMB_Sorghum'!$A17,Exch_regions1),MATCH('Total Basket CMB_Sorghum'!MV$1,exch_month24,0))</f>
        <v>110.50472950819672</v>
      </c>
      <c r="MX17" s="7">
        <v>3556069.7144999998</v>
      </c>
      <c r="MY17" s="7">
        <f>MX17/INDEX(exchange_rates22,MATCH('Total Basket CMB_Sorghum'!$A17,Exch_regions1),MATCH('Total Basket CMB_Sorghum'!MX$1,exch_month25,0))</f>
        <v>116.5924496557377</v>
      </c>
      <c r="MZ17" s="40">
        <f t="shared" si="106"/>
        <v>2728440.125</v>
      </c>
      <c r="NA17" s="40">
        <f t="shared" si="107"/>
        <v>99.863285567303151</v>
      </c>
    </row>
    <row r="18" spans="1:365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8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9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10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7">
        <v>3626330</v>
      </c>
      <c r="MQ18" s="7">
        <f>MP18/INDEX(exchange_rates18,MATCH('Total Basket CMB_Sorghum'!$A18,Exch_regions1),MATCH('Total Basket CMB_Sorghum'!MP$1,exch_month21,0))</f>
        <v>122.0986531986532</v>
      </c>
      <c r="MR18" s="7">
        <v>3680976.6666666665</v>
      </c>
      <c r="MS18" s="7">
        <f>MR18/INDEX(exchange_rates19,MATCH('Total Basket CMB_Sorghum'!$A18,Exch_regions1),MATCH('Total Basket CMB_Sorghum'!MR$1,exch_month22,0))</f>
        <v>119.38302702702703</v>
      </c>
      <c r="MT18" s="7">
        <v>3761803.3332916666</v>
      </c>
      <c r="MU18" s="7">
        <f>MT18/INDEX(exchange_rates20,MATCH('Total Basket CMB_Sorghum'!$A18,Exch_regions1),MATCH('Total Basket CMB_Sorghum'!MT$1,exch_month23,0))</f>
        <v>120.05755319015958</v>
      </c>
      <c r="MV18" s="7">
        <v>3826038.75</v>
      </c>
      <c r="MW18" s="7">
        <f>MV18/INDEX(exchange_rates21,MATCH('Total Basket CMB_Sorghum'!$A18,Exch_regions1),MATCH('Total Basket CMB_Sorghum'!MV$1,exch_month24,0))</f>
        <v>119.06759595435685</v>
      </c>
      <c r="MX18" s="7">
        <v>4125314.4166666665</v>
      </c>
      <c r="MY18" s="7">
        <f>MX18/INDEX(exchange_rates22,MATCH('Total Basket CMB_Sorghum'!$A18,Exch_regions1),MATCH('Total Basket CMB_Sorghum'!MX$1,exch_month25,0))</f>
        <v>123.75943249999999</v>
      </c>
      <c r="MZ18" s="40">
        <f t="shared" si="106"/>
        <v>3073029.5333333332</v>
      </c>
      <c r="NA18" s="40">
        <f t="shared" si="107"/>
        <v>112.29281559728778</v>
      </c>
    </row>
    <row r="19" spans="1:365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8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9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10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7">
        <v>3547071</v>
      </c>
      <c r="MQ19" s="7">
        <f>MP19/INDEX(exchange_rates18,MATCH('Total Basket CMB_Sorghum'!$A19,Exch_regions1),MATCH('Total Basket CMB_Sorghum'!MP$1,exch_month21,0))</f>
        <v>118.23569999999999</v>
      </c>
      <c r="MR19" s="7">
        <v>3607905.75</v>
      </c>
      <c r="MS19" s="7">
        <f>MR19/INDEX(exchange_rates19,MATCH('Total Basket CMB_Sorghum'!$A19,Exch_regions1),MATCH('Total Basket CMB_Sorghum'!MR$1,exch_month22,0))</f>
        <v>120.263525</v>
      </c>
      <c r="MT19" s="7">
        <v>3566655.75</v>
      </c>
      <c r="MU19" s="7">
        <f>MT19/INDEX(exchange_rates20,MATCH('Total Basket CMB_Sorghum'!$A19,Exch_regions1),MATCH('Total Basket CMB_Sorghum'!MT$1,exch_month23,0))</f>
        <v>118.888525</v>
      </c>
      <c r="MV19" s="7">
        <v>3579988</v>
      </c>
      <c r="MW19" s="7">
        <f>MV19/INDEX(exchange_rates21,MATCH('Total Basket CMB_Sorghum'!$A19,Exch_regions1),MATCH('Total Basket CMB_Sorghum'!MV$1,exch_month24,0))</f>
        <v>119.33293333333333</v>
      </c>
      <c r="MX19" s="7">
        <v>3739471.5</v>
      </c>
      <c r="MY19" s="7">
        <f>MX19/INDEX(exchange_rates22,MATCH('Total Basket CMB_Sorghum'!$A19,Exch_regions1),MATCH('Total Basket CMB_Sorghum'!MX$1,exch_month25,0))</f>
        <v>124.64905</v>
      </c>
      <c r="MZ19" s="40">
        <f t="shared" si="106"/>
        <v>3598464.7</v>
      </c>
      <c r="NA19" s="40">
        <f t="shared" si="107"/>
        <v>130.5064242501962</v>
      </c>
    </row>
    <row r="20" spans="1:365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8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9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10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7">
        <v>3260119.6666666665</v>
      </c>
      <c r="MQ20" s="7">
        <f>MP20/INDEX(exchange_rates18,MATCH('Total Basket CMB_Sorghum'!$A20,Exch_regions1),MATCH('Total Basket CMB_Sorghum'!MP$1,exch_month21,0))</f>
        <v>119.27267073170732</v>
      </c>
      <c r="MR20" s="7">
        <v>3305317</v>
      </c>
      <c r="MS20" s="7">
        <f>MR20/INDEX(exchange_rates19,MATCH('Total Basket CMB_Sorghum'!$A20,Exch_regions1),MATCH('Total Basket CMB_Sorghum'!MR$1,exch_month22,0))</f>
        <v>121.2960366972477</v>
      </c>
      <c r="MT20" s="7">
        <v>3293747</v>
      </c>
      <c r="MU20" s="7">
        <f>MT20/INDEX(exchange_rates20,MATCH('Total Basket CMB_Sorghum'!$A20,Exch_regions1),MATCH('Total Basket CMB_Sorghum'!MT$1,exch_month23,0))</f>
        <v>118.87207218045113</v>
      </c>
      <c r="MV20" s="7">
        <v>3287941.6666666665</v>
      </c>
      <c r="MW20" s="7">
        <f>MV20/INDEX(exchange_rates21,MATCH('Total Basket CMB_Sorghum'!$A20,Exch_regions1),MATCH('Total Basket CMB_Sorghum'!MV$1,exch_month24,0))</f>
        <v>118.66255639097744</v>
      </c>
      <c r="MX20" s="7">
        <v>3509416.6666666665</v>
      </c>
      <c r="MY20" s="7">
        <f>MX20/INDEX(exchange_rates22,MATCH('Total Basket CMB_Sorghum'!$A20,Exch_regions1),MATCH('Total Basket CMB_Sorghum'!MX$1,exch_month25,0))</f>
        <v>124.33717153823441</v>
      </c>
      <c r="MZ20" s="40">
        <f t="shared" si="106"/>
        <v>3128783.6611111108</v>
      </c>
      <c r="NA20" s="40">
        <f t="shared" si="107"/>
        <v>118.74619437813048</v>
      </c>
    </row>
    <row r="21" spans="1:365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</row>
    <row r="23" spans="1:365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65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83">
    <mergeCell ref="MX1:MY1"/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KD1:KE1"/>
    <mergeCell ref="IJ1:IK1"/>
    <mergeCell ref="IZ1:JA1"/>
    <mergeCell ref="IP1:IQ1"/>
    <mergeCell ref="KX1:KY1"/>
    <mergeCell ref="KV1:KW1"/>
    <mergeCell ref="MT1:MU1"/>
    <mergeCell ref="ID1:IE1"/>
    <mergeCell ref="HV1:HW1"/>
    <mergeCell ref="MN1:MO1"/>
    <mergeCell ref="MJ1:MK1"/>
    <mergeCell ref="CZ1:DA1"/>
    <mergeCell ref="DR1:DS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GX1:GY1"/>
    <mergeCell ref="HD1:HE1"/>
    <mergeCell ref="HB1:HC1"/>
    <mergeCell ref="GZ1:HA1"/>
    <mergeCell ref="JD1:JE1"/>
    <mergeCell ref="GR1:GS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GH1:GI1"/>
    <mergeCell ref="FX1:FY1"/>
    <mergeCell ref="FZ1:GA1"/>
    <mergeCell ref="FV1:FW1"/>
    <mergeCell ref="GL1:GM1"/>
    <mergeCell ref="FR1:FS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DL1:DM1"/>
    <mergeCell ref="DB1:DC1"/>
    <mergeCell ref="EF1:EG1"/>
    <mergeCell ref="EX1:EY1"/>
    <mergeCell ref="CV1:CW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CF1:CG1"/>
    <mergeCell ref="CD1:CE1"/>
    <mergeCell ref="CJ1:CK1"/>
    <mergeCell ref="CN1:CO1"/>
    <mergeCell ref="BX1:BY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X1:Y1"/>
    <mergeCell ref="AF1:AG1"/>
    <mergeCell ref="AX1:AY1"/>
    <mergeCell ref="AT1:AU1"/>
    <mergeCell ref="BH1:BI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HP1:HQ1"/>
    <mergeCell ref="MV1:MW1"/>
    <mergeCell ref="MR1:MS1"/>
    <mergeCell ref="MP1:MQ1"/>
    <mergeCell ref="ML1:MM1"/>
    <mergeCell ref="MH1:MI1"/>
    <mergeCell ref="MZ1:NA1"/>
    <mergeCell ref="IT1:IU1"/>
    <mergeCell ref="IR1:IS1"/>
    <mergeCell ref="HJ1:HK1"/>
    <mergeCell ref="IN1:IO1"/>
    <mergeCell ref="IL1:IM1"/>
    <mergeCell ref="IH1:II1"/>
    <mergeCell ref="JN1:JO1"/>
    <mergeCell ref="JJ1:JK1"/>
    <mergeCell ref="JH1:JI1"/>
    <mergeCell ref="LZ1:MA1"/>
    <mergeCell ref="MF1:MG1"/>
    <mergeCell ref="KZ1:LA1"/>
    <mergeCell ref="KT1:KU1"/>
    <mergeCell ref="KP1:KQ1"/>
    <mergeCell ref="KJ1:KK1"/>
    <mergeCell ref="KF1:KG1"/>
    <mergeCell ref="JZ1:KA1"/>
    <mergeCell ref="JX1:JY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FZ22"/>
  <sheetViews>
    <sheetView zoomScale="115" zoomScaleNormal="115" workbookViewId="0">
      <pane xSplit="1" ySplit="1" topLeftCell="FN2" activePane="bottomRight" state="frozen"/>
      <selection activeCell="FX6" sqref="FX6"/>
      <selection pane="topRight" activeCell="FX6" sqref="FX6"/>
      <selection pane="bottomLeft" activeCell="FX6" sqref="FX6"/>
      <selection pane="bottomRight" activeCell="GB18" sqref="GB18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82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</row>
    <row r="2" spans="1:182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  <c r="FV2" s="43">
        <f>INDEX(exchange_rates18,MATCH(Exch_Rate!A2,Exch_regions1,0),MATCH(Exch_Rate!FV$1,exch_month21,0))</f>
        <v>26000</v>
      </c>
      <c r="FW2" s="43">
        <f>INDEX(exchange_rates19,MATCH(Exch_Rate!A2,Exch_regions1,0),MATCH(Exch_Rate!FW$1,exch_month22,0))</f>
        <v>26000</v>
      </c>
      <c r="FX2" s="43">
        <f>INDEX(exchange_rates20,MATCH(Exch_Rate!A2,Exch_regions1,0),MATCH(Exch_Rate!FX$1,exch_month23,0))</f>
        <v>28000</v>
      </c>
      <c r="FY2" s="43">
        <f>INDEX(exchange_rates21,MATCH(Exch_Rate!A2,Exch_regions1,0),MATCH(Exch_Rate!FY$1,exch_month24,0))</f>
        <v>26333.333333333332</v>
      </c>
      <c r="FZ2" s="43">
        <f>INDEX(exchange_rates22,MATCH(Exch_Rate!A2,Exch_regions1,0),MATCH(Exch_Rate!FZ$1,exch_month25,0))</f>
        <v>26333.333333333332</v>
      </c>
    </row>
    <row r="3" spans="1:182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  <c r="FV3" s="43">
        <f>INDEX(exchange_rates18,MATCH(Exch_Rate!A3,Exch_regions1,0),MATCH(Exch_Rate!FV$1,exch_month21,0))</f>
        <v>36000</v>
      </c>
      <c r="FW3" s="43">
        <f>INDEX(exchange_rates19,MATCH(Exch_Rate!A3,Exch_regions1,0),MATCH(Exch_Rate!FW$1,exch_month22,0))</f>
        <v>36500</v>
      </c>
      <c r="FX3" s="43">
        <f>INDEX(exchange_rates20,MATCH(Exch_Rate!A3,Exch_regions1,0),MATCH(Exch_Rate!FX$1,exch_month23,0))</f>
        <v>37000</v>
      </c>
      <c r="FY3" s="43">
        <f>INDEX(exchange_rates21,MATCH(Exch_Rate!A3,Exch_regions1,0),MATCH(Exch_Rate!FY$1,exch_month24,0))</f>
        <v>36600</v>
      </c>
      <c r="FZ3" s="43">
        <f>INDEX(exchange_rates22,MATCH(Exch_Rate!A3,Exch_regions1,0),MATCH(Exch_Rate!FZ$1,exch_month25,0))</f>
        <v>36000</v>
      </c>
    </row>
    <row r="4" spans="1:182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  <c r="FV4" s="43">
        <f>INDEX(exchange_rates18,MATCH(Exch_Rate!A4,Exch_regions1,0),MATCH(Exch_Rate!FV$1,exch_month21,0))</f>
        <v>42000</v>
      </c>
      <c r="FW4" s="43">
        <f>INDEX(exchange_rates19,MATCH(Exch_Rate!A4,Exch_regions1,0),MATCH(Exch_Rate!FW$1,exch_month22,0))</f>
        <v>42000</v>
      </c>
      <c r="FX4" s="43">
        <f>INDEX(exchange_rates20,MATCH(Exch_Rate!A4,Exch_regions1,0),MATCH(Exch_Rate!FX$1,exch_month23,0))</f>
        <v>42000</v>
      </c>
      <c r="FY4" s="43">
        <f>INDEX(exchange_rates21,MATCH(Exch_Rate!A4,Exch_regions1,0),MATCH(Exch_Rate!FY$1,exch_month24,0))</f>
        <v>42000</v>
      </c>
      <c r="FZ4" s="43">
        <f>INDEX(exchange_rates22,MATCH(Exch_Rate!A4,Exch_regions1,0),MATCH(Exch_Rate!FZ$1,exch_month25,0))</f>
        <v>42000</v>
      </c>
    </row>
    <row r="5" spans="1:182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  <c r="FV5" s="43">
        <f>INDEX(exchange_rates18,MATCH(Exch_Rate!A5,Exch_regions1,0),MATCH(Exch_Rate!FV$1,exch_month21,0))</f>
        <v>42000</v>
      </c>
      <c r="FW5" s="43">
        <f>INDEX(exchange_rates19,MATCH(Exch_Rate!A5,Exch_regions1,0),MATCH(Exch_Rate!FW$1,exch_month22,0))</f>
        <v>42000</v>
      </c>
      <c r="FX5" s="43">
        <f>INDEX(exchange_rates20,MATCH(Exch_Rate!A5,Exch_regions1,0),MATCH(Exch_Rate!FX$1,exch_month23,0))</f>
        <v>42000</v>
      </c>
      <c r="FY5" s="43">
        <f>INDEX(exchange_rates21,MATCH(Exch_Rate!A5,Exch_regions1,0),MATCH(Exch_Rate!FY$1,exch_month24,0))</f>
        <v>42000</v>
      </c>
      <c r="FZ5" s="43">
        <f>INDEX(exchange_rates22,MATCH(Exch_Rate!A5,Exch_regions1,0),MATCH(Exch_Rate!FZ$1,exch_month25,0))</f>
        <v>42000</v>
      </c>
    </row>
    <row r="6" spans="1:182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  <c r="FV6" s="43">
        <f>INDEX(exchange_rates18,MATCH(Exch_Rate!A6,Exch_regions1,0),MATCH(Exch_Rate!FV$1,exch_month21,0))</f>
        <v>40000</v>
      </c>
      <c r="FW6" s="43">
        <f>INDEX(exchange_rates19,MATCH(Exch_Rate!A6,Exch_regions1,0),MATCH(Exch_Rate!FW$1,exch_month22,0))</f>
        <v>40000</v>
      </c>
      <c r="FX6" s="43">
        <f>INDEX(exchange_rates20,MATCH(Exch_Rate!A6,Exch_regions1,0),MATCH(Exch_Rate!FX$1,exch_month23,0))</f>
        <v>40000</v>
      </c>
      <c r="FY6" s="43">
        <f>INDEX(exchange_rates21,MATCH(Exch_Rate!A6,Exch_regions1,0),MATCH(Exch_Rate!FY$1,exch_month24,0))</f>
        <v>40400</v>
      </c>
      <c r="FZ6" s="43">
        <f>INDEX(exchange_rates22,MATCH(Exch_Rate!A6,Exch_regions1,0),MATCH(Exch_Rate!FZ$1,exch_month25,0))</f>
        <v>40000</v>
      </c>
    </row>
    <row r="7" spans="1:182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  <c r="FV7" s="43">
        <f>INDEX(exchange_rates18,MATCH(Exch_Rate!A7,Exch_regions1,0),MATCH(Exch_Rate!FV$1,exch_month21,0))</f>
        <v>42000</v>
      </c>
      <c r="FW7" s="43">
        <f>INDEX(exchange_rates19,MATCH(Exch_Rate!A7,Exch_regions1,0),MATCH(Exch_Rate!FW$1,exch_month22,0))</f>
        <v>42000</v>
      </c>
      <c r="FX7" s="43">
        <f>INDEX(exchange_rates20,MATCH(Exch_Rate!A7,Exch_regions1,0),MATCH(Exch_Rate!FX$1,exch_month23,0))</f>
        <v>42000</v>
      </c>
      <c r="FY7" s="43">
        <f>INDEX(exchange_rates21,MATCH(Exch_Rate!A7,Exch_regions1,0),MATCH(Exch_Rate!FY$1,exch_month24,0))</f>
        <v>42000</v>
      </c>
      <c r="FZ7" s="43">
        <f>INDEX(exchange_rates22,MATCH(Exch_Rate!A7,Exch_regions1,0),MATCH(Exch_Rate!FZ$1,exch_month25,0))</f>
        <v>42000</v>
      </c>
    </row>
    <row r="8" spans="1:182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  <c r="FV8" s="43">
        <f>INDEX(exchange_rates18,MATCH(Exch_Rate!A8,Exch_regions1,0),MATCH(Exch_Rate!FV$1,exch_month21,0))</f>
        <v>10600</v>
      </c>
      <c r="FW8" s="43">
        <f>INDEX(exchange_rates19,MATCH(Exch_Rate!A8,Exch_regions1,0),MATCH(Exch_Rate!FW$1,exch_month22,0))</f>
        <v>10700</v>
      </c>
      <c r="FX8" s="43">
        <f>INDEX(exchange_rates20,MATCH(Exch_Rate!A8,Exch_regions1,0),MATCH(Exch_Rate!FX$1,exch_month23,0))</f>
        <v>10825</v>
      </c>
      <c r="FY8" s="43">
        <f>INDEX(exchange_rates21,MATCH(Exch_Rate!A8,Exch_regions1,0),MATCH(Exch_Rate!FY$1,exch_month24,0))</f>
        <v>10800</v>
      </c>
      <c r="FZ8" s="43">
        <f>INDEX(exchange_rates22,MATCH(Exch_Rate!A8,Exch_regions1,0),MATCH(Exch_Rate!FZ$1,exch_month25,0))</f>
        <v>10750</v>
      </c>
    </row>
    <row r="9" spans="1:182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  <c r="FV9" s="43">
        <f>INDEX(exchange_rates18,MATCH(Exch_Rate!A9,Exch_regions1,0),MATCH(Exch_Rate!FV$1,exch_month21,0))</f>
        <v>10000</v>
      </c>
      <c r="FW9" s="43">
        <f>INDEX(exchange_rates19,MATCH(Exch_Rate!A9,Exch_regions1,0),MATCH(Exch_Rate!FW$1,exch_month22,0))</f>
        <v>10250</v>
      </c>
      <c r="FX9" s="43">
        <f>INDEX(exchange_rates20,MATCH(Exch_Rate!A9,Exch_regions1,0),MATCH(Exch_Rate!FX$1,exch_month23,0))</f>
        <v>10000</v>
      </c>
      <c r="FY9" s="43">
        <f>INDEX(exchange_rates21,MATCH(Exch_Rate!A9,Exch_regions1,0),MATCH(Exch_Rate!FY$1,exch_month24,0))</f>
        <v>10000</v>
      </c>
      <c r="FZ9" s="43">
        <f>INDEX(exchange_rates22,MATCH(Exch_Rate!A9,Exch_regions1,0),MATCH(Exch_Rate!FZ$1,exch_month25,0))</f>
        <v>10700</v>
      </c>
    </row>
    <row r="10" spans="1:182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  <c r="FV10" s="43">
        <f>INDEX(exchange_rates18,MATCH(Exch_Rate!A10,Exch_regions1,0),MATCH(Exch_Rate!FV$1,exch_month21,0))</f>
        <v>10000</v>
      </c>
      <c r="FW10" s="43">
        <f>INDEX(exchange_rates19,MATCH(Exch_Rate!A10,Exch_regions1,0),MATCH(Exch_Rate!FW$1,exch_month22,0))</f>
        <v>10000</v>
      </c>
      <c r="FX10" s="43">
        <f>INDEX(exchange_rates20,MATCH(Exch_Rate!A10,Exch_regions1,0),MATCH(Exch_Rate!FX$1,exch_month23,0))</f>
        <v>10000</v>
      </c>
      <c r="FY10" s="43">
        <f>INDEX(exchange_rates21,MATCH(Exch_Rate!A10,Exch_regions1,0),MATCH(Exch_Rate!FY$1,exch_month24,0))</f>
        <v>10350</v>
      </c>
      <c r="FZ10" s="43">
        <f>INDEX(exchange_rates22,MATCH(Exch_Rate!A10,Exch_regions1,0),MATCH(Exch_Rate!FZ$1,exch_month25,0))</f>
        <v>10369</v>
      </c>
    </row>
    <row r="11" spans="1:182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  <c r="FV11" s="43">
        <f>INDEX(exchange_rates18,MATCH(Exch_Rate!A11,Exch_regions1,0),MATCH(Exch_Rate!FV$1,exch_month21,0))</f>
        <v>29166.666666666668</v>
      </c>
      <c r="FW11" s="43">
        <f>INDEX(exchange_rates19,MATCH(Exch_Rate!A11,Exch_regions1,0),MATCH(Exch_Rate!FW$1,exch_month22,0))</f>
        <v>30333.333333333332</v>
      </c>
      <c r="FX11" s="43">
        <f>INDEX(exchange_rates20,MATCH(Exch_Rate!A11,Exch_regions1,0),MATCH(Exch_Rate!FX$1,exch_month23,0))</f>
        <v>29917</v>
      </c>
      <c r="FY11" s="43">
        <f>INDEX(exchange_rates21,MATCH(Exch_Rate!A11,Exch_regions1,0),MATCH(Exch_Rate!FY$1,exch_month24,0))</f>
        <v>30566.666666666668</v>
      </c>
      <c r="FZ11" s="43">
        <f>INDEX(exchange_rates22,MATCH(Exch_Rate!A11,Exch_regions1,0),MATCH(Exch_Rate!FZ$1,exch_month25,0))</f>
        <v>30567</v>
      </c>
    </row>
    <row r="12" spans="1:182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  <c r="FV12" s="43">
        <f>INDEX(exchange_rates18,MATCH(Exch_Rate!A12,Exch_regions1,0),MATCH(Exch_Rate!FV$1,exch_month21,0))</f>
        <v>29666.666666666668</v>
      </c>
      <c r="FW12" s="43">
        <f>INDEX(exchange_rates19,MATCH(Exch_Rate!A12,Exch_regions1,0),MATCH(Exch_Rate!FW$1,exch_month22,0))</f>
        <v>33583.333333333336</v>
      </c>
      <c r="FX12" s="43">
        <f>INDEX(exchange_rates20,MATCH(Exch_Rate!A12,Exch_regions1,0),MATCH(Exch_Rate!FX$1,exch_month23,0))</f>
        <v>30000</v>
      </c>
      <c r="FY12" s="43">
        <f>INDEX(exchange_rates21,MATCH(Exch_Rate!A12,Exch_regions1,0),MATCH(Exch_Rate!FY$1,exch_month24,0))</f>
        <v>31333</v>
      </c>
      <c r="FZ12" s="43">
        <f>INDEX(exchange_rates22,MATCH(Exch_Rate!A12,Exch_regions1,0),MATCH(Exch_Rate!FZ$1,exch_month25,0))</f>
        <v>31000</v>
      </c>
    </row>
    <row r="13" spans="1:182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  <c r="FV13" s="43">
        <f>INDEX(exchange_rates18,MATCH(Exch_Rate!A13,Exch_regions1,0),MATCH(Exch_Rate!FV$1,exch_month21,0))</f>
        <v>29650</v>
      </c>
      <c r="FW13" s="43">
        <f>INDEX(exchange_rates19,MATCH(Exch_Rate!A13,Exch_regions1,0),MATCH(Exch_Rate!FW$1,exch_month22,0))</f>
        <v>29437.5</v>
      </c>
      <c r="FX13" s="43">
        <f>INDEX(exchange_rates20,MATCH(Exch_Rate!A13,Exch_regions1,0),MATCH(Exch_Rate!FX$1,exch_month23,0))</f>
        <v>30062.5</v>
      </c>
      <c r="FY13" s="43">
        <f>INDEX(exchange_rates21,MATCH(Exch_Rate!A13,Exch_regions1,0),MATCH(Exch_Rate!FY$1,exch_month24,0))</f>
        <v>30250</v>
      </c>
      <c r="FZ13" s="43">
        <f>INDEX(exchange_rates22,MATCH(Exch_Rate!A13,Exch_regions1,0),MATCH(Exch_Rate!FZ$1,exch_month25,0))</f>
        <v>31125</v>
      </c>
    </row>
    <row r="14" spans="1:182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  <c r="FV14" s="43">
        <f>INDEX(exchange_rates18,MATCH(Exch_Rate!A14,Exch_regions1,0),MATCH(Exch_Rate!FV$1,exch_month21,0))</f>
        <v>26700</v>
      </c>
      <c r="FW14" s="43">
        <f>INDEX(exchange_rates19,MATCH(Exch_Rate!A14,Exch_regions1,0),MATCH(Exch_Rate!FW$1,exch_month22,0))</f>
        <v>26700</v>
      </c>
      <c r="FX14" s="43">
        <f>INDEX(exchange_rates20,MATCH(Exch_Rate!A14,Exch_regions1,0),MATCH(Exch_Rate!FX$1,exch_month23,0))</f>
        <v>26700</v>
      </c>
      <c r="FY14" s="43">
        <f>INDEX(exchange_rates21,MATCH(Exch_Rate!A14,Exch_regions1,0),MATCH(Exch_Rate!FY$1,exch_month24,0))</f>
        <v>26700</v>
      </c>
      <c r="FZ14" s="43">
        <f>INDEX(exchange_rates22,MATCH(Exch_Rate!A14,Exch_regions1,0),MATCH(Exch_Rate!FZ$1,exch_month25,0))</f>
        <v>26700</v>
      </c>
    </row>
    <row r="15" spans="1:182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  <c r="FV15" s="43">
        <f>INDEX(exchange_rates18,MATCH(Exch_Rate!A15,Exch_regions1,0),MATCH(Exch_Rate!FV$1,exch_month21,0))</f>
        <v>29500</v>
      </c>
      <c r="FW15" s="43">
        <f>INDEX(exchange_rates19,MATCH(Exch_Rate!A15,Exch_regions1,0),MATCH(Exch_Rate!FW$1,exch_month22,0))</f>
        <v>29875</v>
      </c>
      <c r="FX15" s="43">
        <f>INDEX(exchange_rates20,MATCH(Exch_Rate!A15,Exch_regions1,0),MATCH(Exch_Rate!FX$1,exch_month23,0))</f>
        <v>30125</v>
      </c>
      <c r="FY15" s="43">
        <f>INDEX(exchange_rates21,MATCH(Exch_Rate!A15,Exch_regions1,0),MATCH(Exch_Rate!FY$1,exch_month24,0))</f>
        <v>32250</v>
      </c>
      <c r="FZ15" s="43">
        <f>INDEX(exchange_rates22,MATCH(Exch_Rate!A15,Exch_regions1,0),MATCH(Exch_Rate!FZ$1,exch_month25,0))</f>
        <v>32750</v>
      </c>
    </row>
    <row r="16" spans="1:182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  <c r="FV16" s="43">
        <f>INDEX(exchange_rates18,MATCH(Exch_Rate!A16,Exch_regions1,0),MATCH(Exch_Rate!FV$1,exch_month21,0))</f>
        <v>27433.333333333332</v>
      </c>
      <c r="FW16" s="43">
        <f>INDEX(exchange_rates19,MATCH(Exch_Rate!A16,Exch_regions1,0),MATCH(Exch_Rate!FW$1,exch_month22,0))</f>
        <v>28556.25</v>
      </c>
      <c r="FX16" s="43">
        <f>INDEX(exchange_rates20,MATCH(Exch_Rate!A16,Exch_regions1,0),MATCH(Exch_Rate!FX$1,exch_month23,0))</f>
        <v>29750</v>
      </c>
      <c r="FY16" s="43">
        <f>INDEX(exchange_rates21,MATCH(Exch_Rate!A16,Exch_regions1,0),MATCH(Exch_Rate!FY$1,exch_month24,0))</f>
        <v>30500</v>
      </c>
      <c r="FZ16" s="43">
        <f>INDEX(exchange_rates22,MATCH(Exch_Rate!A16,Exch_regions1,0),MATCH(Exch_Rate!FZ$1,exch_month25,0))</f>
        <v>30500</v>
      </c>
    </row>
    <row r="17" spans="1:182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  <c r="FV17" s="43">
        <f>INDEX(exchange_rates18,MATCH(Exch_Rate!A17,Exch_regions1,0),MATCH(Exch_Rate!FV$1,exch_month21,0))</f>
        <v>29700</v>
      </c>
      <c r="FW17" s="43">
        <f>INDEX(exchange_rates19,MATCH(Exch_Rate!A17,Exch_regions1,0),MATCH(Exch_Rate!FW$1,exch_month22,0))</f>
        <v>30833.333333333332</v>
      </c>
      <c r="FX17" s="43">
        <f>INDEX(exchange_rates20,MATCH(Exch_Rate!A17,Exch_regions1,0),MATCH(Exch_Rate!FX$1,exch_month23,0))</f>
        <v>31333.333333333332</v>
      </c>
      <c r="FY17" s="43">
        <f>INDEX(exchange_rates21,MATCH(Exch_Rate!A17,Exch_regions1,0),MATCH(Exch_Rate!FY$1,exch_month24,0))</f>
        <v>32133.333333333332</v>
      </c>
      <c r="FZ17" s="43">
        <f>INDEX(exchange_rates22,MATCH(Exch_Rate!A17,Exch_regions1,0),MATCH(Exch_Rate!FZ$1,exch_month25,0))</f>
        <v>33333.333333333336</v>
      </c>
    </row>
    <row r="18" spans="1:182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  <c r="FV18" s="43">
        <f>INDEX(exchange_rates18,MATCH(Exch_Rate!A18,Exch_regions1,0),MATCH(Exch_Rate!FV$1,exch_month21,0))</f>
        <v>30000</v>
      </c>
      <c r="FW18" s="43">
        <f>INDEX(exchange_rates19,MATCH(Exch_Rate!A18,Exch_regions1,0),MATCH(Exch_Rate!FW$1,exch_month22,0))</f>
        <v>30000</v>
      </c>
      <c r="FX18" s="43">
        <f>INDEX(exchange_rates20,MATCH(Exch_Rate!A18,Exch_regions1,0),MATCH(Exch_Rate!FX$1,exch_month23,0))</f>
        <v>30000</v>
      </c>
      <c r="FY18" s="43">
        <f>INDEX(exchange_rates21,MATCH(Exch_Rate!A18,Exch_regions1,0),MATCH(Exch_Rate!FY$1,exch_month24,0))</f>
        <v>30000</v>
      </c>
      <c r="FZ18" s="43">
        <f>INDEX(exchange_rates22,MATCH(Exch_Rate!A18,Exch_regions1,0),MATCH(Exch_Rate!FZ$1,exch_month25,0))</f>
        <v>30000</v>
      </c>
    </row>
    <row r="19" spans="1:182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  <c r="FV19" s="43">
        <f>INDEX(exchange_rates18,MATCH(Exch_Rate!A19,Exch_regions1,0),MATCH(Exch_Rate!FV$1,exch_month21,0))</f>
        <v>27333.333333333332</v>
      </c>
      <c r="FW19" s="43">
        <f>INDEX(exchange_rates19,MATCH(Exch_Rate!A19,Exch_regions1,0),MATCH(Exch_Rate!FW$1,exch_month22,0))</f>
        <v>27250</v>
      </c>
      <c r="FX19" s="43">
        <f>INDEX(exchange_rates20,MATCH(Exch_Rate!A19,Exch_regions1,0),MATCH(Exch_Rate!FX$1,exch_month23,0))</f>
        <v>27708.333333333332</v>
      </c>
      <c r="FY19" s="43">
        <f>INDEX(exchange_rates21,MATCH(Exch_Rate!A19,Exch_regions1,0),MATCH(Exch_Rate!FY$1,exch_month24,0))</f>
        <v>27708.333333333332</v>
      </c>
      <c r="FZ19" s="43">
        <f>INDEX(exchange_rates22,MATCH(Exch_Rate!A19,Exch_regions1,0),MATCH(Exch_Rate!FZ$1,exch_month25,0))</f>
        <v>28225</v>
      </c>
    </row>
    <row r="21" spans="1:182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82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Z19"/>
  <sheetViews>
    <sheetView workbookViewId="0">
      <pane xSplit="1" ySplit="1" topLeftCell="FK2" activePane="bottomRight" state="frozen"/>
      <selection activeCell="FX6" sqref="FX6"/>
      <selection pane="topRight" activeCell="FX6" sqref="FX6"/>
      <selection pane="bottomLeft" activeCell="FX6" sqref="FX6"/>
      <selection pane="bottomRight" activeCell="GA13" sqref="GA13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82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</row>
    <row r="2" spans="1:182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  <c r="FV2" s="43">
        <v>10000</v>
      </c>
      <c r="FW2" s="43">
        <v>10250</v>
      </c>
      <c r="FX2" s="43">
        <v>10000</v>
      </c>
      <c r="FY2" s="43">
        <v>10000</v>
      </c>
      <c r="FZ2" s="43">
        <v>10700</v>
      </c>
    </row>
    <row r="3" spans="1:182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  <c r="FV3" s="43">
        <v>29166.666666666668</v>
      </c>
      <c r="FW3" s="43">
        <v>30333.333333333332</v>
      </c>
      <c r="FX3" s="43">
        <v>29917</v>
      </c>
      <c r="FY3" s="43">
        <v>30566.666666666668</v>
      </c>
      <c r="FZ3" s="43">
        <v>30567</v>
      </c>
    </row>
    <row r="4" spans="1:182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  <c r="FV4" s="43">
        <v>27333.333333333332</v>
      </c>
      <c r="FW4" s="43">
        <v>27250</v>
      </c>
      <c r="FX4" s="43">
        <v>27708.333333333332</v>
      </c>
      <c r="FY4" s="43">
        <v>27708.333333333332</v>
      </c>
      <c r="FZ4" s="43">
        <v>28225</v>
      </c>
    </row>
    <row r="5" spans="1:182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  <c r="FV5" s="43">
        <v>42000</v>
      </c>
      <c r="FW5" s="43">
        <v>42000</v>
      </c>
      <c r="FX5" s="43">
        <v>42000</v>
      </c>
      <c r="FY5" s="43">
        <v>42000</v>
      </c>
      <c r="FZ5" s="43">
        <v>42000</v>
      </c>
    </row>
    <row r="6" spans="1:182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  <c r="FV6" s="43">
        <v>29666.666666666668</v>
      </c>
      <c r="FW6" s="43">
        <v>33583.333333333336</v>
      </c>
      <c r="FX6" s="43">
        <v>30000</v>
      </c>
      <c r="FY6" s="43">
        <v>31333</v>
      </c>
      <c r="FZ6" s="43">
        <v>31000</v>
      </c>
    </row>
    <row r="7" spans="1:182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  <c r="FV7" s="43">
        <v>26000</v>
      </c>
      <c r="FW7" s="43">
        <v>26000</v>
      </c>
      <c r="FX7" s="43">
        <v>28000</v>
      </c>
      <c r="FY7" s="43">
        <v>26333.333333333332</v>
      </c>
      <c r="FZ7" s="43">
        <v>26333.333333333332</v>
      </c>
    </row>
    <row r="8" spans="1:182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  <c r="FV8" s="43">
        <v>29650</v>
      </c>
      <c r="FW8" s="43">
        <v>29437.5</v>
      </c>
      <c r="FX8" s="43">
        <v>30062.5</v>
      </c>
      <c r="FY8" s="43">
        <v>30250</v>
      </c>
      <c r="FZ8" s="43">
        <v>31125</v>
      </c>
    </row>
    <row r="9" spans="1:182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  <c r="FV9" s="43">
        <v>26700</v>
      </c>
      <c r="FW9" s="43">
        <v>26700</v>
      </c>
      <c r="FX9" s="43">
        <v>26700</v>
      </c>
      <c r="FY9" s="43">
        <v>26700</v>
      </c>
      <c r="FZ9" s="43">
        <v>26700</v>
      </c>
    </row>
    <row r="10" spans="1:182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  <c r="FV10" s="43">
        <v>29500</v>
      </c>
      <c r="FW10" s="43">
        <v>29875</v>
      </c>
      <c r="FX10" s="43">
        <v>30125</v>
      </c>
      <c r="FY10" s="43">
        <v>32250</v>
      </c>
      <c r="FZ10" s="43">
        <v>32750</v>
      </c>
    </row>
    <row r="11" spans="1:182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  <c r="FV11" s="43">
        <v>27433.333333333332</v>
      </c>
      <c r="FW11" s="43">
        <v>28556.25</v>
      </c>
      <c r="FX11" s="43">
        <v>29750</v>
      </c>
      <c r="FY11" s="43">
        <v>30500</v>
      </c>
      <c r="FZ11" s="43">
        <v>30500</v>
      </c>
    </row>
    <row r="12" spans="1:182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  <c r="FV12" s="43">
        <v>29700</v>
      </c>
      <c r="FW12" s="43">
        <v>30833.333333333332</v>
      </c>
      <c r="FX12" s="43">
        <v>31333.333333333332</v>
      </c>
      <c r="FY12" s="43">
        <v>32133.333333333332</v>
      </c>
      <c r="FZ12" s="43">
        <v>33333.333333333336</v>
      </c>
    </row>
    <row r="13" spans="1:182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  <c r="FV13" s="43">
        <v>30000</v>
      </c>
      <c r="FW13" s="43">
        <v>30000</v>
      </c>
      <c r="FX13" s="43">
        <v>30000</v>
      </c>
      <c r="FY13" s="43">
        <v>30000</v>
      </c>
      <c r="FZ13" s="43">
        <v>30000</v>
      </c>
    </row>
    <row r="14" spans="1:182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  <c r="FV14" s="43">
        <v>36000</v>
      </c>
      <c r="FW14" s="43">
        <v>36500</v>
      </c>
      <c r="FX14" s="43">
        <v>37000</v>
      </c>
      <c r="FY14" s="43">
        <v>36600</v>
      </c>
      <c r="FZ14" s="43">
        <v>36000</v>
      </c>
    </row>
    <row r="15" spans="1:182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  <c r="FV15" s="43">
        <v>42000</v>
      </c>
      <c r="FW15" s="43">
        <v>42000</v>
      </c>
      <c r="FX15" s="43">
        <v>42000</v>
      </c>
      <c r="FY15" s="43">
        <v>42000</v>
      </c>
      <c r="FZ15" s="43">
        <v>42000</v>
      </c>
    </row>
    <row r="16" spans="1:182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  <c r="FV16" s="43">
        <v>40000</v>
      </c>
      <c r="FW16" s="43">
        <v>40000</v>
      </c>
      <c r="FX16" s="43">
        <v>40000</v>
      </c>
      <c r="FY16" s="43">
        <v>40400</v>
      </c>
      <c r="FZ16" s="43">
        <v>40000</v>
      </c>
    </row>
    <row r="17" spans="1:182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  <c r="FV17" s="43">
        <v>42000</v>
      </c>
      <c r="FW17" s="43">
        <v>42000</v>
      </c>
      <c r="FX17" s="43">
        <v>42000</v>
      </c>
      <c r="FY17" s="43">
        <v>42000</v>
      </c>
      <c r="FZ17" s="43">
        <v>42000</v>
      </c>
    </row>
    <row r="18" spans="1:182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  <c r="FV18" s="43">
        <v>10600</v>
      </c>
      <c r="FW18" s="43">
        <v>10700</v>
      </c>
      <c r="FX18" s="43">
        <v>10825</v>
      </c>
      <c r="FY18" s="43">
        <v>10800</v>
      </c>
      <c r="FZ18" s="43">
        <v>10750</v>
      </c>
    </row>
    <row r="19" spans="1:182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  <c r="FV19" s="43">
        <v>10000</v>
      </c>
      <c r="FW19" s="43">
        <v>10000</v>
      </c>
      <c r="FX19" s="43">
        <v>10000</v>
      </c>
      <c r="FY19" s="43">
        <v>10350</v>
      </c>
      <c r="FZ19" s="43">
        <v>10369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customXml/itemProps3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51</vt:i4>
      </vt:variant>
    </vt:vector>
  </HeadingPairs>
  <TitlesOfParts>
    <vt:vector size="58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exchange_rates18</vt:lpstr>
      <vt:lpstr>exchange_rates19</vt:lpstr>
      <vt:lpstr>exchange_rates20</vt:lpstr>
      <vt:lpstr>exchange_rates21</vt:lpstr>
      <vt:lpstr>exchange_rates22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2026-02-16T10:35:58Z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