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Feb/CMB in USD/"/>
    </mc:Choice>
  </mc:AlternateContent>
  <xr:revisionPtr revIDLastSave="1503" documentId="13_ncr:1_{73BD1E7C-2BE3-48C2-B6FF-F1BADEFBC8BB}" xr6:coauthVersionLast="47" xr6:coauthVersionMax="47" xr10:uidLastSave="{D2E07288-9287-4BB8-BA06-D2D8AAC35142}"/>
  <bookViews>
    <workbookView xWindow="-110" yWindow="-110" windowWidth="19420" windowHeight="11500" tabRatio="824" firstSheet="1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r:id="rId6"/>
    <sheet name="Exch-Data" sheetId="20" r:id="rId7"/>
  </sheets>
  <definedNames>
    <definedName name="_xlnm._FilterDatabase" localSheetId="1" hidden="1">'Esssential Items CMB_Sorghum '!$A$2:$NB$20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22">'Exch-Data'!$A$1:$FW$1</definedName>
    <definedName name="exch_month23">'Exch-Data'!$A$1:$FX$1</definedName>
    <definedName name="exch_month24">'Exch-Data'!$A$1:$FY$1</definedName>
    <definedName name="exch_month25">'Exch-Data'!$A$1:$FZ$1</definedName>
    <definedName name="exch_month26">'Exch-Data'!$A$1:$GA$1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19">'Exch-Data'!$A$1:$FW$19</definedName>
    <definedName name="exchange_rates20">'Exch-Data'!$A$1:$FX$19</definedName>
    <definedName name="exchange_rates21">'Exch-Data'!$A$1:$FY$19</definedName>
    <definedName name="exchange_rates22">'Exch-Data'!$A$1:$FZ$19</definedName>
    <definedName name="exchange_rates23">'Exch-Data'!$A$1:$GA$19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C20" i="2" l="1"/>
  <c r="NB20" i="2"/>
  <c r="NC19" i="2"/>
  <c r="NB19" i="2"/>
  <c r="NC18" i="2"/>
  <c r="NB18" i="2"/>
  <c r="NC17" i="2"/>
  <c r="NB17" i="2"/>
  <c r="NC16" i="2"/>
  <c r="NB16" i="2"/>
  <c r="NC15" i="2"/>
  <c r="NB15" i="2"/>
  <c r="NC14" i="2"/>
  <c r="NB14" i="2"/>
  <c r="NC13" i="2"/>
  <c r="NB13" i="2"/>
  <c r="NC12" i="2"/>
  <c r="NB12" i="2"/>
  <c r="NC11" i="2"/>
  <c r="NB11" i="2"/>
  <c r="NC10" i="2"/>
  <c r="NB10" i="2"/>
  <c r="NC9" i="2"/>
  <c r="NB9" i="2"/>
  <c r="NC8" i="2"/>
  <c r="NB8" i="2"/>
  <c r="NC7" i="2"/>
  <c r="NB7" i="2"/>
  <c r="NC6" i="2"/>
  <c r="NB6" i="2"/>
  <c r="NC5" i="2"/>
  <c r="NB5" i="2"/>
  <c r="NC4" i="2"/>
  <c r="NB4" i="2"/>
  <c r="NC3" i="2"/>
  <c r="NB3" i="2"/>
  <c r="NC20" i="18"/>
  <c r="NB20" i="18"/>
  <c r="NC19" i="18"/>
  <c r="NB19" i="18"/>
  <c r="NC18" i="18"/>
  <c r="NB18" i="18"/>
  <c r="NC17" i="18"/>
  <c r="NB17" i="18"/>
  <c r="NC16" i="18"/>
  <c r="NB16" i="18"/>
  <c r="NC15" i="18"/>
  <c r="NB15" i="18"/>
  <c r="NC14" i="18"/>
  <c r="NB14" i="18"/>
  <c r="NC13" i="18"/>
  <c r="NB13" i="18"/>
  <c r="NC12" i="18"/>
  <c r="NB12" i="18"/>
  <c r="NC11" i="18"/>
  <c r="NB11" i="18"/>
  <c r="NC10" i="18"/>
  <c r="NB10" i="18"/>
  <c r="NC9" i="18"/>
  <c r="NB9" i="18"/>
  <c r="NC8" i="18"/>
  <c r="NB8" i="18"/>
  <c r="NC7" i="18"/>
  <c r="NB7" i="18"/>
  <c r="NC6" i="18"/>
  <c r="NB6" i="18"/>
  <c r="NC5" i="18"/>
  <c r="NB5" i="18"/>
  <c r="NC4" i="18"/>
  <c r="NB4" i="18"/>
  <c r="NC3" i="18"/>
  <c r="NB3" i="18"/>
  <c r="NC20" i="6"/>
  <c r="NB20" i="6"/>
  <c r="NC19" i="6"/>
  <c r="NB19" i="6"/>
  <c r="NC18" i="6"/>
  <c r="NB18" i="6"/>
  <c r="NC17" i="6"/>
  <c r="NB17" i="6"/>
  <c r="NC16" i="6"/>
  <c r="NB16" i="6"/>
  <c r="NC15" i="6"/>
  <c r="NB15" i="6"/>
  <c r="NC14" i="6"/>
  <c r="NB14" i="6"/>
  <c r="NC13" i="6"/>
  <c r="NB13" i="6"/>
  <c r="NC12" i="6"/>
  <c r="NB12" i="6"/>
  <c r="NC11" i="6"/>
  <c r="NB11" i="6"/>
  <c r="NC10" i="6"/>
  <c r="NB10" i="6"/>
  <c r="NC9" i="6"/>
  <c r="NB9" i="6"/>
  <c r="NC8" i="6"/>
  <c r="NB8" i="6"/>
  <c r="NC7" i="6"/>
  <c r="NB7" i="6"/>
  <c r="NC6" i="6"/>
  <c r="NB6" i="6"/>
  <c r="NC5" i="6"/>
  <c r="NB5" i="6"/>
  <c r="NC4" i="6"/>
  <c r="NB4" i="6"/>
  <c r="NC3" i="6"/>
  <c r="NB3" i="6"/>
  <c r="NC3" i="8"/>
  <c r="NB4" i="8"/>
  <c r="NB5" i="8"/>
  <c r="NB6" i="8"/>
  <c r="NB7" i="8"/>
  <c r="NB8" i="8"/>
  <c r="NB9" i="8"/>
  <c r="NB10" i="8"/>
  <c r="NB11" i="8"/>
  <c r="NB12" i="8"/>
  <c r="NB13" i="8"/>
  <c r="NB14" i="8"/>
  <c r="NB15" i="8"/>
  <c r="NB16" i="8"/>
  <c r="NB17" i="8"/>
  <c r="NB18" i="8"/>
  <c r="NB19" i="8"/>
  <c r="NB20" i="8"/>
  <c r="NB3" i="8"/>
  <c r="NC4" i="8"/>
  <c r="NC5" i="8"/>
  <c r="NC6" i="8"/>
  <c r="NC7" i="8"/>
  <c r="NC8" i="8"/>
  <c r="NC9" i="8"/>
  <c r="NC10" i="8"/>
  <c r="NC11" i="8"/>
  <c r="NC12" i="8"/>
  <c r="NC13" i="8"/>
  <c r="NC14" i="8"/>
  <c r="NC15" i="8"/>
  <c r="NC16" i="8"/>
  <c r="NC17" i="8"/>
  <c r="NC18" i="8"/>
  <c r="NC19" i="8"/>
  <c r="NC20" i="8"/>
  <c r="NA4" i="2"/>
  <c r="NA5" i="2"/>
  <c r="NA6" i="2"/>
  <c r="NA7" i="2"/>
  <c r="NA8" i="2"/>
  <c r="NA9" i="2"/>
  <c r="NA10" i="2"/>
  <c r="NA11" i="2"/>
  <c r="NA12" i="2"/>
  <c r="NA13" i="2"/>
  <c r="NA14" i="2"/>
  <c r="NA15" i="2"/>
  <c r="NA16" i="2"/>
  <c r="NA17" i="2"/>
  <c r="NA18" i="2"/>
  <c r="NA19" i="2"/>
  <c r="NA20" i="2"/>
  <c r="NA3" i="2"/>
  <c r="MY3" i="2"/>
  <c r="NA4" i="18"/>
  <c r="NA5" i="18"/>
  <c r="NA6" i="18"/>
  <c r="NA7" i="18"/>
  <c r="NA8" i="18"/>
  <c r="NA9" i="18"/>
  <c r="NA10" i="18"/>
  <c r="NA11" i="18"/>
  <c r="NA12" i="18"/>
  <c r="NA13" i="18"/>
  <c r="NA14" i="18"/>
  <c r="NA15" i="18"/>
  <c r="NA16" i="18"/>
  <c r="NA17" i="18"/>
  <c r="NA18" i="18"/>
  <c r="NA19" i="18"/>
  <c r="NA20" i="18"/>
  <c r="NA3" i="18"/>
  <c r="MY3" i="18"/>
  <c r="NA3" i="6"/>
  <c r="NA4" i="6"/>
  <c r="NA5" i="6"/>
  <c r="NA6" i="6"/>
  <c r="NA7" i="6"/>
  <c r="NA8" i="6"/>
  <c r="NA9" i="6"/>
  <c r="NA10" i="6"/>
  <c r="NA11" i="6"/>
  <c r="NA12" i="6"/>
  <c r="NA13" i="6"/>
  <c r="NA14" i="6"/>
  <c r="NA15" i="6"/>
  <c r="NA16" i="6"/>
  <c r="NA17" i="6"/>
  <c r="NA18" i="6"/>
  <c r="NA19" i="6"/>
  <c r="NA20" i="6"/>
  <c r="MY3" i="6"/>
  <c r="NA4" i="8"/>
  <c r="NA5" i="8"/>
  <c r="NA6" i="8"/>
  <c r="NA7" i="8"/>
  <c r="NA8" i="8"/>
  <c r="NA9" i="8"/>
  <c r="NA10" i="8"/>
  <c r="NA11" i="8"/>
  <c r="NA12" i="8"/>
  <c r="NA13" i="8"/>
  <c r="NA14" i="8"/>
  <c r="NA15" i="8"/>
  <c r="NA16" i="8"/>
  <c r="NA17" i="8"/>
  <c r="NA18" i="8"/>
  <c r="NA19" i="8"/>
  <c r="NA20" i="8"/>
  <c r="NA3" i="8"/>
  <c r="MY3" i="8"/>
  <c r="GA3" i="13"/>
  <c r="GA4" i="13"/>
  <c r="GA5" i="13"/>
  <c r="GA6" i="13"/>
  <c r="GA7" i="13"/>
  <c r="GA8" i="13"/>
  <c r="GA9" i="13"/>
  <c r="GA10" i="13"/>
  <c r="GA11" i="13"/>
  <c r="GA12" i="13"/>
  <c r="GA13" i="13"/>
  <c r="GA14" i="13"/>
  <c r="GA15" i="13"/>
  <c r="GA16" i="13"/>
  <c r="GA17" i="13"/>
  <c r="GA18" i="13"/>
  <c r="GA19" i="13"/>
  <c r="GA2" i="13"/>
  <c r="FZ2" i="13"/>
  <c r="MY4" i="2" l="1"/>
  <c r="MY5" i="2"/>
  <c r="MY6" i="2"/>
  <c r="MY7" i="2"/>
  <c r="MY8" i="2"/>
  <c r="MY9" i="2"/>
  <c r="MY10" i="2"/>
  <c r="MY11" i="2"/>
  <c r="MY12" i="2"/>
  <c r="MY13" i="2"/>
  <c r="MY14" i="2"/>
  <c r="MY15" i="2"/>
  <c r="MY16" i="2"/>
  <c r="MY17" i="2"/>
  <c r="MY18" i="2"/>
  <c r="MY19" i="2"/>
  <c r="MY20" i="2"/>
  <c r="MW3" i="2"/>
  <c r="MY4" i="18"/>
  <c r="MY5" i="18"/>
  <c r="MY6" i="18"/>
  <c r="MY7" i="18"/>
  <c r="MY8" i="18"/>
  <c r="MY9" i="18"/>
  <c r="MY10" i="18"/>
  <c r="MY11" i="18"/>
  <c r="MY12" i="18"/>
  <c r="MY13" i="18"/>
  <c r="MY14" i="18"/>
  <c r="MY15" i="18"/>
  <c r="MY16" i="18"/>
  <c r="MY17" i="18"/>
  <c r="MY18" i="18"/>
  <c r="MY19" i="18"/>
  <c r="MY20" i="18"/>
  <c r="MW3" i="18"/>
  <c r="MY4" i="6"/>
  <c r="MY5" i="6"/>
  <c r="MY6" i="6"/>
  <c r="MY7" i="6"/>
  <c r="MY8" i="6"/>
  <c r="MY9" i="6"/>
  <c r="MY10" i="6"/>
  <c r="MY11" i="6"/>
  <c r="MY12" i="6"/>
  <c r="MY13" i="6"/>
  <c r="MY14" i="6"/>
  <c r="MY15" i="6"/>
  <c r="MY16" i="6"/>
  <c r="MY17" i="6"/>
  <c r="MY18" i="6"/>
  <c r="MY19" i="6"/>
  <c r="MY20" i="6"/>
  <c r="MW3" i="6"/>
  <c r="MW4" i="6"/>
  <c r="MY4" i="8"/>
  <c r="MY5" i="8"/>
  <c r="MY6" i="8"/>
  <c r="MY7" i="8"/>
  <c r="MY8" i="8"/>
  <c r="MY9" i="8"/>
  <c r="MY10" i="8"/>
  <c r="MY11" i="8"/>
  <c r="MY12" i="8"/>
  <c r="MY13" i="8"/>
  <c r="MY14" i="8"/>
  <c r="MY15" i="8"/>
  <c r="MY16" i="8"/>
  <c r="MY17" i="8"/>
  <c r="MY18" i="8"/>
  <c r="MY19" i="8"/>
  <c r="MY20" i="8"/>
  <c r="MW3" i="8"/>
  <c r="FZ3" i="13"/>
  <c r="FZ4" i="13"/>
  <c r="FZ5" i="13"/>
  <c r="FZ6" i="13"/>
  <c r="FZ7" i="13"/>
  <c r="FZ8" i="13"/>
  <c r="FZ9" i="13"/>
  <c r="FZ10" i="13"/>
  <c r="FZ11" i="13"/>
  <c r="FZ12" i="13"/>
  <c r="FZ13" i="13"/>
  <c r="FZ14" i="13"/>
  <c r="FZ15" i="13"/>
  <c r="FZ16" i="13"/>
  <c r="FZ17" i="13"/>
  <c r="FZ18" i="13"/>
  <c r="FZ19" i="13"/>
  <c r="FY2" i="13"/>
  <c r="FY3" i="13"/>
  <c r="FY4" i="13"/>
  <c r="FY5" i="13"/>
  <c r="FY6" i="13"/>
  <c r="FY7" i="13"/>
  <c r="FY8" i="13"/>
  <c r="FY9" i="13"/>
  <c r="FY10" i="13"/>
  <c r="FY11" i="13"/>
  <c r="FY12" i="13"/>
  <c r="FY13" i="13"/>
  <c r="FY14" i="13"/>
  <c r="FY15" i="13"/>
  <c r="FY16" i="13"/>
  <c r="FY17" i="13"/>
  <c r="FY18" i="13"/>
  <c r="FY19" i="13"/>
  <c r="FX2" i="13"/>
  <c r="MW4" i="8"/>
  <c r="MW5" i="8"/>
  <c r="MW6" i="8"/>
  <c r="MW7" i="8"/>
  <c r="MW8" i="8"/>
  <c r="MW9" i="8"/>
  <c r="MW10" i="8"/>
  <c r="MW11" i="8"/>
  <c r="MW12" i="8"/>
  <c r="MW13" i="8"/>
  <c r="MW14" i="8"/>
  <c r="MW15" i="8"/>
  <c r="MW16" i="8"/>
  <c r="MW17" i="8"/>
  <c r="MW18" i="8"/>
  <c r="MW19" i="8"/>
  <c r="MW20" i="8"/>
  <c r="MU3" i="8"/>
  <c r="MW5" i="6"/>
  <c r="MW6" i="6"/>
  <c r="MW7" i="6"/>
  <c r="MW8" i="6"/>
  <c r="MW9" i="6"/>
  <c r="MW10" i="6"/>
  <c r="MW11" i="6"/>
  <c r="MW12" i="6"/>
  <c r="MW13" i="6"/>
  <c r="MW14" i="6"/>
  <c r="MW15" i="6"/>
  <c r="MW16" i="6"/>
  <c r="MW17" i="6"/>
  <c r="MW18" i="6"/>
  <c r="MW19" i="6"/>
  <c r="MW20" i="6"/>
  <c r="MU3" i="6"/>
  <c r="MW4" i="18"/>
  <c r="MW5" i="18"/>
  <c r="MW6" i="18"/>
  <c r="MW7" i="18"/>
  <c r="MW8" i="18"/>
  <c r="MW9" i="18"/>
  <c r="MW10" i="18"/>
  <c r="MW11" i="18"/>
  <c r="MW12" i="18"/>
  <c r="MW13" i="18"/>
  <c r="MW14" i="18"/>
  <c r="MW15" i="18"/>
  <c r="MW16" i="18"/>
  <c r="MW17" i="18"/>
  <c r="MW18" i="18"/>
  <c r="MW19" i="18"/>
  <c r="MW20" i="18"/>
  <c r="MU3" i="18"/>
  <c r="FX3" i="13"/>
  <c r="MW4" i="2"/>
  <c r="MW5" i="2"/>
  <c r="MW6" i="2"/>
  <c r="MW7" i="2"/>
  <c r="MW8" i="2"/>
  <c r="MW9" i="2"/>
  <c r="MW10" i="2"/>
  <c r="MW11" i="2"/>
  <c r="MW12" i="2"/>
  <c r="MW13" i="2"/>
  <c r="MW14" i="2"/>
  <c r="MW15" i="2"/>
  <c r="MW16" i="2"/>
  <c r="MW17" i="2"/>
  <c r="MW18" i="2"/>
  <c r="MW19" i="2"/>
  <c r="MW20" i="2"/>
  <c r="MU3" i="2"/>
  <c r="MU4" i="18" l="1"/>
  <c r="MU5" i="18"/>
  <c r="MU6" i="18"/>
  <c r="MU7" i="18"/>
  <c r="MU8" i="18"/>
  <c r="MU9" i="18"/>
  <c r="MU10" i="18"/>
  <c r="MU11" i="18"/>
  <c r="MU12" i="18"/>
  <c r="MU13" i="18"/>
  <c r="MU14" i="18"/>
  <c r="MU15" i="18"/>
  <c r="MU16" i="18"/>
  <c r="MU17" i="18"/>
  <c r="MU18" i="18"/>
  <c r="MU19" i="18"/>
  <c r="MU20" i="18"/>
  <c r="MS3" i="18"/>
  <c r="MU4" i="6"/>
  <c r="MU5" i="6"/>
  <c r="MU6" i="6"/>
  <c r="MU7" i="6"/>
  <c r="MU8" i="6"/>
  <c r="MU9" i="6"/>
  <c r="MU10" i="6"/>
  <c r="MU11" i="6"/>
  <c r="MU12" i="6"/>
  <c r="MU13" i="6"/>
  <c r="MU14" i="6"/>
  <c r="MU15" i="6"/>
  <c r="MU16" i="6"/>
  <c r="MU17" i="6"/>
  <c r="MU18" i="6"/>
  <c r="MU19" i="6"/>
  <c r="MU20" i="6"/>
  <c r="MS3" i="6"/>
  <c r="MU4" i="8"/>
  <c r="MU5" i="8"/>
  <c r="MU6" i="8"/>
  <c r="MU7" i="8"/>
  <c r="MU8" i="8"/>
  <c r="MU9" i="8"/>
  <c r="MU10" i="8"/>
  <c r="MU11" i="8"/>
  <c r="MU12" i="8"/>
  <c r="MU13" i="8"/>
  <c r="MU14" i="8"/>
  <c r="MU15" i="8"/>
  <c r="MU16" i="8"/>
  <c r="MU17" i="8"/>
  <c r="MU18" i="8"/>
  <c r="MU19" i="8"/>
  <c r="MU20" i="8"/>
  <c r="MS3" i="8"/>
  <c r="MU14" i="2"/>
  <c r="MU4" i="2"/>
  <c r="MU5" i="2"/>
  <c r="MU6" i="2"/>
  <c r="MU7" i="2"/>
  <c r="MU8" i="2"/>
  <c r="MU9" i="2"/>
  <c r="MU10" i="2"/>
  <c r="MU11" i="2"/>
  <c r="MU12" i="2"/>
  <c r="MU13" i="2"/>
  <c r="MU15" i="2"/>
  <c r="MU16" i="2"/>
  <c r="MU17" i="2"/>
  <c r="MU18" i="2"/>
  <c r="MU19" i="2"/>
  <c r="MU20" i="2"/>
  <c r="MS3" i="2"/>
  <c r="FX4" i="13"/>
  <c r="FX5" i="13"/>
  <c r="FX6" i="13"/>
  <c r="FX7" i="13"/>
  <c r="FX8" i="13"/>
  <c r="FX9" i="13"/>
  <c r="FX10" i="13"/>
  <c r="FX11" i="13"/>
  <c r="FX12" i="13"/>
  <c r="FX13" i="13"/>
  <c r="FX14" i="13"/>
  <c r="FX15" i="13"/>
  <c r="FX16" i="13"/>
  <c r="FX17" i="13"/>
  <c r="FX18" i="13"/>
  <c r="FX19" i="13"/>
  <c r="FW2" i="13"/>
  <c r="MS4" i="8" l="1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Q3" i="8"/>
  <c r="MS9" i="6"/>
  <c r="MS4" i="6"/>
  <c r="MS5" i="6"/>
  <c r="MS6" i="6"/>
  <c r="MS7" i="6"/>
  <c r="MS8" i="6"/>
  <c r="MS10" i="6"/>
  <c r="MS11" i="6"/>
  <c r="MS12" i="6"/>
  <c r="MS13" i="6"/>
  <c r="MS14" i="6"/>
  <c r="MS15" i="6"/>
  <c r="MS16" i="6"/>
  <c r="MS17" i="6"/>
  <c r="MS18" i="6"/>
  <c r="MS19" i="6"/>
  <c r="MS20" i="6"/>
  <c r="MQ3" i="6"/>
  <c r="MS4" i="18"/>
  <c r="MS5" i="18"/>
  <c r="MS6" i="18"/>
  <c r="MS7" i="18"/>
  <c r="MS8" i="18"/>
  <c r="MS9" i="18"/>
  <c r="MS10" i="18"/>
  <c r="MS11" i="18"/>
  <c r="MS12" i="18"/>
  <c r="MS13" i="18"/>
  <c r="MS14" i="18"/>
  <c r="MS15" i="18"/>
  <c r="MS16" i="18"/>
  <c r="MS17" i="18"/>
  <c r="MS18" i="18"/>
  <c r="MS19" i="18"/>
  <c r="MS20" i="18"/>
  <c r="MQ3" i="18"/>
  <c r="MS4" i="2"/>
  <c r="MS5" i="2"/>
  <c r="MS6" i="2"/>
  <c r="MS7" i="2"/>
  <c r="MS8" i="2"/>
  <c r="MS9" i="2"/>
  <c r="MS10" i="2"/>
  <c r="MS11" i="2"/>
  <c r="MS12" i="2"/>
  <c r="MS13" i="2"/>
  <c r="MS14" i="2"/>
  <c r="MS15" i="2"/>
  <c r="MS16" i="2"/>
  <c r="MS17" i="2"/>
  <c r="MS18" i="2"/>
  <c r="MS19" i="2"/>
  <c r="MS20" i="2"/>
  <c r="MQ3" i="2"/>
  <c r="FW3" i="13"/>
  <c r="FW4" i="13"/>
  <c r="FW5" i="13"/>
  <c r="FW6" i="13"/>
  <c r="FW7" i="13"/>
  <c r="FW8" i="13"/>
  <c r="FW9" i="13"/>
  <c r="FW10" i="13"/>
  <c r="FW11" i="13"/>
  <c r="FW12" i="13"/>
  <c r="FW13" i="13"/>
  <c r="FW14" i="13"/>
  <c r="FW15" i="13"/>
  <c r="FW16" i="13"/>
  <c r="FW17" i="13"/>
  <c r="FW18" i="13"/>
  <c r="FW19" i="13"/>
  <c r="FV2" i="13"/>
  <c r="MQ4" i="8" l="1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<sst xmlns="http://schemas.openxmlformats.org/spreadsheetml/2006/main" count="1631" uniqueCount="68">
  <si>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</si>
  <si>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</si>
  <si>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</si>
  <si>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</si>
  <si>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</si>
  <si>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</si>
  <si>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</si>
  <si>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</si>
  <si>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</si>
  <si>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</si>
  <si>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</si>
  <si>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</si>
  <si>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</si>
  <si>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</si>
  <si>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</si>
  <si>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</si>
  <si>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</si>
  <si>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</si>
  <si>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</si>
  <si>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</si>
  <si>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</si>
  <si>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</si>
  <si>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</si>
  <si>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</si>
  <si>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</si>
  <si>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</si>
  <si>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</si>
  <si>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</si>
  <si>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</si>
  <si>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</si>
  <si>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</si>
  <si>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</si>
  <si>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</si>
  <si>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</si>
  <si>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</si>
  <si>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</si>
  <si>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</si>
  <si>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</si>
  <si>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</si>
  <si>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</si>
  <si>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</si>
  <si>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</si>
  <si>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</si>
  <si>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</si>
  <si>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</si>
  <si>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</si>
  <si>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</si>
  <si>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</si>
  <si>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</si>
  <si>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</si>
  <si>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</si>
  <si>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</si>
  <si>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</si>
  <si>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</si>
  <si>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</si>
  <si>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</si>
  <si>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</si>
  <si>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</si>
  <si>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</si>
  <si>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</si>
  <si>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</si>
  <si>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</si>
  <si>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</si>
  <si>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</si>
  <si>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</si>
  <si>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</si>
  <si>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</si>
  <si>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Feb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</si>
</sst>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NC40"/>
  <sheetViews>
    <sheetView zoomScale="115" zoomScaleNormal="115" workbookViewId="0">
      <pane xSplit="1" ySplit="1" topLeftCell="MP2" activePane="bottomRight" state="frozen"/>
      <selection pane="topRight" activeCell="B1" sqref="B1"/>
      <selection pane="bottomLeft" activeCell="A3" sqref="A3"/>
      <selection pane="bottomRight" activeCell="NB1" sqref="NB1:NC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65" width="9.1796875" style="9"/>
    <col min="366" max="367" width="9.54296875" style="9" customWidth="1"/>
    <col min="368" max="16384" width="9.1796875" style="9"/>
  </cols>
  <sheetData>
    <row r="1" spans="1:367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8" t="s">
        <v>67</v>
      </c>
      <c r="NC1" s="59"/>
    </row>
    <row r="2" spans="1:367" x14ac:dyDescent="0.25">
      <c r="A2" s="57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38" t="s">
        <v>18</v>
      </c>
      <c r="NC2" s="39" t="s">
        <v>19</v>
      </c>
    </row>
    <row r="3" spans="1:367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7">
        <v>2412700</v>
      </c>
      <c r="MS3" s="7">
        <f>MR3/INDEX(exchange_rates19,MATCH('Esssential Items CMB_Sorghum '!$A3,Exch_regions1,0),MATCH('Esssential Items CMB_Sorghum '!MR$1,exch_month22,0))</f>
        <v>92.796153846153842</v>
      </c>
      <c r="MT3" s="7">
        <v>2559970.8333333335</v>
      </c>
      <c r="MU3" s="7">
        <f>MT3/INDEX(exchange_rates20,MATCH('Esssential Items CMB_Sorghum '!$A3,Exch_regions1,0),MATCH('Esssential Items CMB_Sorghum '!MT$1,exch_month23,0))</f>
        <v>91.427529761904765</v>
      </c>
      <c r="MV3" s="7">
        <v>2559233.3333333335</v>
      </c>
      <c r="MW3" s="7">
        <f>MV3/INDEX(exchange_rates21,MATCH('Esssential Items CMB_Sorghum '!$A3,Exch_regions1,0),MATCH('Esssential Items CMB_Sorghum '!MV$1,exch_month24,0))</f>
        <v>97.186075949367094</v>
      </c>
      <c r="MX3" s="7">
        <v>2588793.3333333335</v>
      </c>
      <c r="MY3" s="7">
        <f>MX3/INDEX(exchange_rates22,MATCH('Esssential Items CMB_Sorghum '!$A3,Exch_regions1,0),MATCH('Esssential Items CMB_Sorghum '!MX$1,exch_month25,0))</f>
        <v>98.308607594936717</v>
      </c>
      <c r="MZ3" s="7">
        <v>2437700</v>
      </c>
      <c r="NA3" s="7">
        <f>MZ3/INDEX(exchange_rates23,MATCH('Esssential Items CMB_Sorghum '!$A3,Exch_regions1,0),MATCH('Esssential Items CMB_Sorghum '!MZ$1,exch_month26,0))</f>
        <v>92.570886075949375</v>
      </c>
      <c r="NB3" s="40">
        <f>AVERAGE(IJ3,JH3,KF3,LD3,MB3)</f>
        <v>2372182.1333333333</v>
      </c>
      <c r="NC3" s="40">
        <f>AVERAGE(IK3,JI3,KG3,LE3,MC3)</f>
        <v>91.299156598103963</v>
      </c>
    </row>
    <row r="4" spans="1:367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7">
        <v>2951000</v>
      </c>
      <c r="MS4" s="7">
        <f>MR4/INDEX(exchange_rates19,MATCH('Esssential Items CMB_Sorghum '!$A4,Exch_regions1,0),MATCH('Esssential Items CMB_Sorghum '!MR$1,exch_month22,0))</f>
        <v>80.849315068493155</v>
      </c>
      <c r="MT4" s="7">
        <v>3186437.5</v>
      </c>
      <c r="MU4" s="7">
        <f>MT4/INDEX(exchange_rates20,MATCH('Esssential Items CMB_Sorghum '!$A4,Exch_regions1,0),MATCH('Esssential Items CMB_Sorghum '!MT$1,exch_month23,0))</f>
        <v>86.119932432432435</v>
      </c>
      <c r="MV4" s="7">
        <v>3198000</v>
      </c>
      <c r="MW4" s="7">
        <f>MV4/INDEX(exchange_rates21,MATCH('Esssential Items CMB_Sorghum '!$A4,Exch_regions1,0),MATCH('Esssential Items CMB_Sorghum '!MV$1,exch_month24,0))</f>
        <v>87.377049180327873</v>
      </c>
      <c r="MX4" s="7">
        <v>3332500</v>
      </c>
      <c r="MY4" s="7">
        <f>MX4/INDEX(exchange_rates22,MATCH('Esssential Items CMB_Sorghum '!$A4,Exch_regions1,0),MATCH('Esssential Items CMB_Sorghum '!MX$1,exch_month25,0))</f>
        <v>92.569444444444443</v>
      </c>
      <c r="MZ4" s="7">
        <v>3379000</v>
      </c>
      <c r="NA4" s="7">
        <f>MZ4/INDEX(exchange_rates23,MATCH('Esssential Items CMB_Sorghum '!$A4,Exch_regions1,0),MATCH('Esssential Items CMB_Sorghum '!MZ$1,exch_month26,0))</f>
        <v>92.575342465753423</v>
      </c>
      <c r="NB4" s="40">
        <f t="shared" ref="NB4:NB20" si="3">AVERAGE(IJ4,JH4,KF4,LD4,MB4)</f>
        <v>2307012.5</v>
      </c>
      <c r="NC4" s="40">
        <f t="shared" ref="NC4:NC20" si="4">AVERAGE(IK4,JI4,KG4,LE4,MC4)</f>
        <v>67.094794541197686</v>
      </c>
    </row>
    <row r="5" spans="1:367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7">
        <v>5276031.25</v>
      </c>
      <c r="MS5" s="7">
        <f>MR5/INDEX(exchange_rates19,MATCH('Esssential Items CMB_Sorghum '!$A5,Exch_regions1,0),MATCH('Esssential Items CMB_Sorghum '!MR$1,exch_month22,0))</f>
        <v>125.61979166666667</v>
      </c>
      <c r="MT5" s="7">
        <v>5447812.5</v>
      </c>
      <c r="MU5" s="7">
        <f>MT5/INDEX(exchange_rates20,MATCH('Esssential Items CMB_Sorghum '!$A5,Exch_regions1,0),MATCH('Esssential Items CMB_Sorghum '!MT$1,exch_month23,0))</f>
        <v>129.70982142857142</v>
      </c>
      <c r="MV5" s="7">
        <v>5508850</v>
      </c>
      <c r="MW5" s="7">
        <f>MV5/INDEX(exchange_rates21,MATCH('Esssential Items CMB_Sorghum '!$A5,Exch_regions1,0),MATCH('Esssential Items CMB_Sorghum '!MV$1,exch_month24,0))</f>
        <v>131.16309523809525</v>
      </c>
      <c r="MX5" s="7">
        <v>5747437.5</v>
      </c>
      <c r="MY5" s="7">
        <f>MX5/INDEX(exchange_rates22,MATCH('Esssential Items CMB_Sorghum '!$A5,Exch_regions1,0),MATCH('Esssential Items CMB_Sorghum '!MX$1,exch_month25,0))</f>
        <v>136.84375</v>
      </c>
      <c r="MZ5" s="7">
        <v>5838521.875</v>
      </c>
      <c r="NA5" s="7">
        <f>MZ5/INDEX(exchange_rates23,MATCH('Esssential Items CMB_Sorghum '!$A5,Exch_regions1,0),MATCH('Esssential Items CMB_Sorghum '!MZ$1,exch_month26,0))</f>
        <v>139.01242559523808</v>
      </c>
      <c r="NB5" s="40">
        <f t="shared" si="3"/>
        <v>5182562.5</v>
      </c>
      <c r="NC5" s="40">
        <f t="shared" si="4"/>
        <v>124.83668727106226</v>
      </c>
    </row>
    <row r="6" spans="1:367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5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7">
        <v>4568875</v>
      </c>
      <c r="MS6" s="7">
        <f>MR6/INDEX(exchange_rates19,MATCH('Esssential Items CMB_Sorghum '!$A6,Exch_regions1,0),MATCH('Esssential Items CMB_Sorghum '!MR$1,exch_month22,0))</f>
        <v>108.7827380952381</v>
      </c>
      <c r="MT6" s="7">
        <v>5003487.5</v>
      </c>
      <c r="MU6" s="7">
        <f>MT6/INDEX(exchange_rates20,MATCH('Esssential Items CMB_Sorghum '!$A6,Exch_regions1,0),MATCH('Esssential Items CMB_Sorghum '!MT$1,exch_month23,0))</f>
        <v>119.13065476190476</v>
      </c>
      <c r="MV6" s="7">
        <v>5133300</v>
      </c>
      <c r="MW6" s="7">
        <f>MV6/INDEX(exchange_rates21,MATCH('Esssential Items CMB_Sorghum '!$A6,Exch_regions1,0),MATCH('Esssential Items CMB_Sorghum '!MV$1,exch_month24,0))</f>
        <v>122.22142857142858</v>
      </c>
      <c r="MX6" s="7">
        <v>5240375</v>
      </c>
      <c r="MY6" s="7">
        <f>MX6/INDEX(exchange_rates22,MATCH('Esssential Items CMB_Sorghum '!$A6,Exch_regions1,0),MATCH('Esssential Items CMB_Sorghum '!MX$1,exch_month25,0))</f>
        <v>124.77083333333333</v>
      </c>
      <c r="MZ6" s="7">
        <v>5207631.25</v>
      </c>
      <c r="NA6" s="7">
        <f>MZ6/INDEX(exchange_rates23,MATCH('Esssential Items CMB_Sorghum '!$A6,Exch_regions1,0),MATCH('Esssential Items CMB_Sorghum '!MZ$1,exch_month26,0))</f>
        <v>123.99122023809524</v>
      </c>
      <c r="NB6" s="40">
        <f t="shared" si="3"/>
        <v>4500163.25</v>
      </c>
      <c r="NC6" s="40">
        <f t="shared" si="4"/>
        <v>106.5701789819376</v>
      </c>
    </row>
    <row r="7" spans="1:367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5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7">
        <v>5350625</v>
      </c>
      <c r="MS7" s="7">
        <f>MR7/INDEX(exchange_rates19,MATCH('Esssential Items CMB_Sorghum '!$A7,Exch_regions1,0),MATCH('Esssential Items CMB_Sorghum '!MR$1,exch_month22,0))</f>
        <v>133.765625</v>
      </c>
      <c r="MT7" s="7">
        <v>5497000</v>
      </c>
      <c r="MU7" s="7">
        <f>MT7/INDEX(exchange_rates20,MATCH('Esssential Items CMB_Sorghum '!$A7,Exch_regions1,0),MATCH('Esssential Items CMB_Sorghum '!MT$1,exch_month23,0))</f>
        <v>137.42500000000001</v>
      </c>
      <c r="MV7" s="7">
        <v>5565550</v>
      </c>
      <c r="MW7" s="7">
        <f>MV7/INDEX(exchange_rates21,MATCH('Esssential Items CMB_Sorghum '!$A7,Exch_regions1,0),MATCH('Esssential Items CMB_Sorghum '!MV$1,exch_month24,0))</f>
        <v>137.76113861386139</v>
      </c>
      <c r="MX7" s="7">
        <v>5798750</v>
      </c>
      <c r="MY7" s="7">
        <f>MX7/INDEX(exchange_rates22,MATCH('Esssential Items CMB_Sorghum '!$A7,Exch_regions1,0),MATCH('Esssential Items CMB_Sorghum '!MX$1,exch_month25,0))</f>
        <v>144.96875</v>
      </c>
      <c r="MZ7" s="7">
        <v>5891250</v>
      </c>
      <c r="NA7" s="7">
        <f>MZ7/INDEX(exchange_rates23,MATCH('Esssential Items CMB_Sorghum '!$A7,Exch_regions1,0),MATCH('Esssential Items CMB_Sorghum '!MZ$1,exch_month26,0))</f>
        <v>147.28125</v>
      </c>
      <c r="NB7" s="40">
        <f t="shared" si="3"/>
        <v>5007026.25</v>
      </c>
      <c r="NC7" s="40">
        <f t="shared" si="4"/>
        <v>123.04964930555556</v>
      </c>
    </row>
    <row r="8" spans="1:367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5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7">
        <v>4556250</v>
      </c>
      <c r="MS8" s="7">
        <f>MR8/INDEX(exchange_rates19,MATCH('Esssential Items CMB_Sorghum '!$A8,Exch_regions1,0),MATCH('Esssential Items CMB_Sorghum '!MR$1,exch_month22,0))</f>
        <v>108.48214285714286</v>
      </c>
      <c r="MT8" s="7">
        <v>4992750</v>
      </c>
      <c r="MU8" s="7">
        <f>MT8/INDEX(exchange_rates20,MATCH('Esssential Items CMB_Sorghum '!$A8,Exch_regions1,0),MATCH('Esssential Items CMB_Sorghum '!MT$1,exch_month23,0))</f>
        <v>118.875</v>
      </c>
      <c r="MV8" s="7">
        <v>5102350</v>
      </c>
      <c r="MW8" s="7">
        <f>MV8/INDEX(exchange_rates21,MATCH('Esssential Items CMB_Sorghum '!$A8,Exch_regions1,0),MATCH('Esssential Items CMB_Sorghum '!MV$1,exch_month24,0))</f>
        <v>121.48452380952381</v>
      </c>
      <c r="MX8" s="7">
        <v>5211750</v>
      </c>
      <c r="MY8" s="7">
        <f>MX8/INDEX(exchange_rates22,MATCH('Esssential Items CMB_Sorghum '!$A8,Exch_regions1,0),MATCH('Esssential Items CMB_Sorghum '!MX$1,exch_month25,0))</f>
        <v>124.08928571428571</v>
      </c>
      <c r="MZ8" s="7">
        <v>5182250</v>
      </c>
      <c r="NA8" s="7">
        <f>MZ8/INDEX(exchange_rates23,MATCH('Esssential Items CMB_Sorghum '!$A8,Exch_regions1,0),MATCH('Esssential Items CMB_Sorghum '!MZ$1,exch_month26,0))</f>
        <v>123.38690476190476</v>
      </c>
      <c r="NB8" s="40">
        <f t="shared" si="3"/>
        <v>4705478.646484022</v>
      </c>
      <c r="NC8" s="40">
        <f t="shared" si="4"/>
        <v>113.61103362241799</v>
      </c>
    </row>
    <row r="9" spans="1:367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5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7">
        <v>974062.5</v>
      </c>
      <c r="MS9" s="7">
        <f>MR9/INDEX(exchange_rates19,MATCH('Esssential Items CMB_Sorghum '!$A9,Exch_regions1,0),MATCH('Esssential Items CMB_Sorghum '!MR$1,exch_month22,0))</f>
        <v>91.033878504672899</v>
      </c>
      <c r="MT9" s="7">
        <v>947500</v>
      </c>
      <c r="MU9" s="7">
        <f>MT9/INDEX(exchange_rates20,MATCH('Esssential Items CMB_Sorghum '!$A9,Exch_regions1,0),MATCH('Esssential Items CMB_Sorghum '!MT$1,exch_month23,0))</f>
        <v>87.52886836027713</v>
      </c>
      <c r="MV9" s="7">
        <v>900000</v>
      </c>
      <c r="MW9" s="7">
        <f>MV9/INDEX(exchange_rates21,MATCH('Esssential Items CMB_Sorghum '!$A9,Exch_regions1,0),MATCH('Esssential Items CMB_Sorghum '!MV$1,exch_month24,0))</f>
        <v>83.333333333333329</v>
      </c>
      <c r="MX9" s="7">
        <v>710000</v>
      </c>
      <c r="MY9" s="7">
        <f>MX9/INDEX(exchange_rates22,MATCH('Esssential Items CMB_Sorghum '!$A9,Exch_regions1,0),MATCH('Esssential Items CMB_Sorghum '!MX$1,exch_month25,0))</f>
        <v>66.04651162790698</v>
      </c>
      <c r="MZ9" s="7">
        <v>805000</v>
      </c>
      <c r="NA9" s="7">
        <f>MZ9/INDEX(exchange_rates23,MATCH('Esssential Items CMB_Sorghum '!$A9,Exch_regions1,0),MATCH('Esssential Items CMB_Sorghum '!MZ$1,exch_month26,0))</f>
        <v>74.537037037037038</v>
      </c>
      <c r="NB9" s="40">
        <f t="shared" si="3"/>
        <v>675150.25</v>
      </c>
      <c r="NC9" s="40">
        <f t="shared" si="4"/>
        <v>75.432298483048754</v>
      </c>
    </row>
    <row r="10" spans="1:367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5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7">
        <v>997125</v>
      </c>
      <c r="MS10" s="7">
        <f>MR10/INDEX(exchange_rates19,MATCH('Esssential Items CMB_Sorghum '!$A10,Exch_regions1,0),MATCH('Esssential Items CMB_Sorghum '!MR$1,exch_month22,0))</f>
        <v>97.280487804878049</v>
      </c>
      <c r="MT10" s="7">
        <v>908000</v>
      </c>
      <c r="MU10" s="7">
        <f>MT10/INDEX(exchange_rates20,MATCH('Esssential Items CMB_Sorghum '!$A10,Exch_regions1,0),MATCH('Esssential Items CMB_Sorghum '!MT$1,exch_month23,0))</f>
        <v>90.8</v>
      </c>
      <c r="MV10" s="7">
        <v>908000</v>
      </c>
      <c r="MW10" s="7">
        <f>MV10/INDEX(exchange_rates21,MATCH('Esssential Items CMB_Sorghum '!$A10,Exch_regions1,0),MATCH('Esssential Items CMB_Sorghum '!MV$1,exch_month24,0))</f>
        <v>90.8</v>
      </c>
      <c r="MX10" s="7">
        <v>908000</v>
      </c>
      <c r="MY10" s="7">
        <f>MX10/INDEX(exchange_rates22,MATCH('Esssential Items CMB_Sorghum '!$A10,Exch_regions1,0),MATCH('Esssential Items CMB_Sorghum '!MX$1,exch_month25,0))</f>
        <v>84.859813084112147</v>
      </c>
      <c r="MZ10" s="7">
        <v>904000</v>
      </c>
      <c r="NA10" s="7">
        <f>MZ10/INDEX(exchange_rates23,MATCH('Esssential Items CMB_Sorghum '!$A10,Exch_regions1,0),MATCH('Esssential Items CMB_Sorghum '!MZ$1,exch_month26,0))</f>
        <v>90.4</v>
      </c>
      <c r="NB10" s="40">
        <f t="shared" si="3"/>
        <v>712719.375</v>
      </c>
      <c r="NC10" s="40">
        <f t="shared" si="4"/>
        <v>79.709663732518081</v>
      </c>
    </row>
    <row r="11" spans="1:367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5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7">
        <v>1065953.125</v>
      </c>
      <c r="MS11" s="7">
        <f>MR11/INDEX(exchange_rates19,MATCH('Esssential Items CMB_Sorghum '!$A11,Exch_regions1,0),MATCH('Esssential Items CMB_Sorghum '!MR$1,exch_month22,0))</f>
        <v>106.59531250000001</v>
      </c>
      <c r="MT11" s="7">
        <v>1065281.25</v>
      </c>
      <c r="MU11" s="7">
        <f>MT11/INDEX(exchange_rates20,MATCH('Esssential Items CMB_Sorghum '!$A11,Exch_regions1,0),MATCH('Esssential Items CMB_Sorghum '!MT$1,exch_month23,0))</f>
        <v>106.528125</v>
      </c>
      <c r="MV11" s="7">
        <v>898687.5</v>
      </c>
      <c r="MW11" s="7">
        <f>MV11/INDEX(exchange_rates21,MATCH('Esssential Items CMB_Sorghum '!$A11,Exch_regions1,0),MATCH('Esssential Items CMB_Sorghum '!MV$1,exch_month24,0))</f>
        <v>86.829710144927532</v>
      </c>
      <c r="MX11" s="7">
        <v>863875</v>
      </c>
      <c r="MY11" s="7">
        <f>MX11/INDEX(exchange_rates22,MATCH('Esssential Items CMB_Sorghum '!$A11,Exch_regions1,0),MATCH('Esssential Items CMB_Sorghum '!MX$1,exch_month25,0))</f>
        <v>83.313241392612596</v>
      </c>
      <c r="MZ11" s="7">
        <v>903625</v>
      </c>
      <c r="NA11" s="7">
        <f>MZ11/INDEX(exchange_rates23,MATCH('Esssential Items CMB_Sorghum '!$A11,Exch_regions1,0),MATCH('Esssential Items CMB_Sorghum '!MZ$1,exch_month26,0))</f>
        <v>84.155995343422589</v>
      </c>
      <c r="NB11" s="40">
        <f t="shared" si="3"/>
        <v>648313.32499999995</v>
      </c>
      <c r="NC11" s="40">
        <f t="shared" si="4"/>
        <v>72.78611470414711</v>
      </c>
    </row>
    <row r="12" spans="1:367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5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7">
        <v>1643040</v>
      </c>
      <c r="MS12" s="7">
        <f>MR12/INDEX(exchange_rates19,MATCH('Esssential Items CMB_Sorghum '!$A12,Exch_regions1,0),MATCH('Esssential Items CMB_Sorghum '!MR$1,exch_month22,0))</f>
        <v>54.166153846153847</v>
      </c>
      <c r="MT12" s="7">
        <v>1945312.5</v>
      </c>
      <c r="MU12" s="7">
        <f>MT12/INDEX(exchange_rates20,MATCH('Esssential Items CMB_Sorghum '!$A12,Exch_regions1,0),MATCH('Esssential Items CMB_Sorghum '!MT$1,exch_month23,0))</f>
        <v>65.023648761573682</v>
      </c>
      <c r="MV12" s="7">
        <v>2143816.6666666665</v>
      </c>
      <c r="MW12" s="7">
        <f>MV12/INDEX(exchange_rates21,MATCH('Esssential Items CMB_Sorghum '!$A12,Exch_regions1,0),MATCH('Esssential Items CMB_Sorghum '!MV$1,exch_month24,0))</f>
        <v>70.135768811341322</v>
      </c>
      <c r="MX12" s="7">
        <v>2084770.8333333333</v>
      </c>
      <c r="MY12" s="7">
        <f>MX12/INDEX(exchange_rates22,MATCH('Esssential Items CMB_Sorghum '!$A12,Exch_regions1,0),MATCH('Esssential Items CMB_Sorghum '!MX$1,exch_month25,0))</f>
        <v>68.203318393474447</v>
      </c>
      <c r="MZ12" s="7">
        <v>2156625</v>
      </c>
      <c r="NA12" s="7">
        <f>MZ12/INDEX(exchange_rates23,MATCH('Esssential Items CMB_Sorghum '!$A12,Exch_regions1,0),MATCH('Esssential Items CMB_Sorghum '!MZ$1,exch_month26,0))</f>
        <v>68.28364116094987</v>
      </c>
      <c r="NB12" s="40">
        <f t="shared" si="3"/>
        <v>2258603.7999999998</v>
      </c>
      <c r="NC12" s="40">
        <f t="shared" si="4"/>
        <v>77.029560570380255</v>
      </c>
    </row>
    <row r="13" spans="1:367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5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7">
        <v>1308136.9047083333</v>
      </c>
      <c r="MS13" s="7">
        <f>MR13/INDEX(exchange_rates19,MATCH('Esssential Items CMB_Sorghum '!$A13,Exch_regions1,0),MATCH('Esssential Items CMB_Sorghum '!MR$1,exch_month22,0))</f>
        <v>38.951967385856079</v>
      </c>
      <c r="MT13" s="7">
        <v>1598467.9166666667</v>
      </c>
      <c r="MU13" s="7">
        <f>MT13/INDEX(exchange_rates20,MATCH('Esssential Items CMB_Sorghum '!$A13,Exch_regions1,0),MATCH('Esssential Items CMB_Sorghum '!MT$1,exch_month23,0))</f>
        <v>53.282263888888892</v>
      </c>
      <c r="MV13" s="7">
        <v>1871216.6666666667</v>
      </c>
      <c r="MW13" s="7">
        <f>MV13/INDEX(exchange_rates21,MATCH('Esssential Items CMB_Sorghum '!$A13,Exch_regions1,0),MATCH('Esssential Items CMB_Sorghum '!MV$1,exch_month24,0))</f>
        <v>59.720316173576315</v>
      </c>
      <c r="MX13" s="7">
        <v>1883770.8333333333</v>
      </c>
      <c r="MY13" s="7">
        <f>MX13/INDEX(exchange_rates22,MATCH('Esssential Items CMB_Sorghum '!$A13,Exch_regions1,0),MATCH('Esssential Items CMB_Sorghum '!MX$1,exch_month25,0))</f>
        <v>60.766801075268816</v>
      </c>
      <c r="MZ13" s="7">
        <v>1939416.6666666667</v>
      </c>
      <c r="NA13" s="7">
        <f>MZ13/INDEX(exchange_rates23,MATCH('Esssential Items CMB_Sorghum '!$A13,Exch_regions1,0),MATCH('Esssential Items CMB_Sorghum '!MZ$1,exch_month26,0))</f>
        <v>60.292746113989637</v>
      </c>
      <c r="NB13" s="40">
        <f t="shared" si="3"/>
        <v>1415680.1166666667</v>
      </c>
      <c r="NC13" s="40">
        <f t="shared" si="4"/>
        <v>53.019867631791691</v>
      </c>
    </row>
    <row r="14" spans="1:367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5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7">
        <v>2286671.875</v>
      </c>
      <c r="MS14" s="7">
        <f>MR14/INDEX(exchange_rates19,MATCH('Esssential Items CMB_Sorghum '!$A14,Exch_regions1,0),MATCH('Esssential Items CMB_Sorghum '!MR$1,exch_month22,0))</f>
        <v>77.67887473460722</v>
      </c>
      <c r="MT14" s="7">
        <v>2361000</v>
      </c>
      <c r="MU14" s="7">
        <f>MT14/INDEX(exchange_rates20,MATCH('Esssential Items CMB_Sorghum '!$A14,Exch_regions1,0),MATCH('Esssential Items CMB_Sorghum '!MT$1,exch_month23,0))</f>
        <v>78.536382536382533</v>
      </c>
      <c r="MV14" s="7">
        <v>2536425</v>
      </c>
      <c r="MW14" s="7">
        <f>MV14/INDEX(exchange_rates21,MATCH('Esssential Items CMB_Sorghum '!$A14,Exch_regions1,0),MATCH('Esssential Items CMB_Sorghum '!MV$1,exch_month24,0))</f>
        <v>83.848760330578514</v>
      </c>
      <c r="MX14" s="7">
        <v>2564828.125</v>
      </c>
      <c r="MY14" s="7">
        <f>MX14/INDEX(exchange_rates22,MATCH('Esssential Items CMB_Sorghum '!$A14,Exch_regions1,0),MATCH('Esssential Items CMB_Sorghum '!MX$1,exch_month25,0))</f>
        <v>82.404116465863453</v>
      </c>
      <c r="MZ14" s="7">
        <v>2552390.625</v>
      </c>
      <c r="NA14" s="7">
        <f>MZ14/INDEX(exchange_rates23,MATCH('Esssential Items CMB_Sorghum '!$A14,Exch_regions1,0),MATCH('Esssential Items CMB_Sorghum '!MZ$1,exch_month26,0))</f>
        <v>82.1695171026157</v>
      </c>
      <c r="NB14" s="40">
        <f t="shared" si="3"/>
        <v>2373623.2374999998</v>
      </c>
      <c r="NC14" s="40">
        <f t="shared" si="4"/>
        <v>84.809166671892271</v>
      </c>
    </row>
    <row r="15" spans="1:367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5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7">
        <v>1612500</v>
      </c>
      <c r="MS15" s="7">
        <f>MR15/INDEX(exchange_rates19,MATCH('Esssential Items CMB_Sorghum '!$A15,Exch_regions1,0),MATCH('Esssential Items CMB_Sorghum '!MR$1,exch_month22,0))</f>
        <v>60.393258426966291</v>
      </c>
      <c r="MT15" s="7">
        <v>1805375</v>
      </c>
      <c r="MU15" s="7">
        <f>MT15/INDEX(exchange_rates20,MATCH('Esssential Items CMB_Sorghum '!$A15,Exch_regions1,0),MATCH('Esssential Items CMB_Sorghum '!MT$1,exch_month23,0))</f>
        <v>67.617041198501866</v>
      </c>
      <c r="MV15" s="7">
        <v>1911250</v>
      </c>
      <c r="MW15" s="7">
        <f>MV15/INDEX(exchange_rates21,MATCH('Esssential Items CMB_Sorghum '!$A15,Exch_regions1,0),MATCH('Esssential Items CMB_Sorghum '!MV$1,exch_month24,0))</f>
        <v>71.582397003745314</v>
      </c>
      <c r="MX15" s="7">
        <v>1808250</v>
      </c>
      <c r="MY15" s="7">
        <f>MX15/INDEX(exchange_rates22,MATCH('Esssential Items CMB_Sorghum '!$A15,Exch_regions1,0),MATCH('Esssential Items CMB_Sorghum '!MX$1,exch_month25,0))</f>
        <v>67.724719101123597</v>
      </c>
      <c r="MZ15" s="7">
        <v>1812250</v>
      </c>
      <c r="NA15" s="7">
        <f>MZ15/INDEX(exchange_rates23,MATCH('Esssential Items CMB_Sorghum '!$A15,Exch_regions1,0),MATCH('Esssential Items CMB_Sorghum '!MZ$1,exch_month26,0))</f>
        <v>67.874531835205985</v>
      </c>
      <c r="NB15" s="40">
        <f t="shared" si="3"/>
        <v>1604018.75</v>
      </c>
      <c r="NC15" s="40">
        <f t="shared" si="4"/>
        <v>61.335351862254853</v>
      </c>
    </row>
    <row r="16" spans="1:367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5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7">
        <v>2159890</v>
      </c>
      <c r="MS16" s="7">
        <f>MR16/INDEX(exchange_rates19,MATCH('Esssential Items CMB_Sorghum '!$A16,Exch_regions1,0),MATCH('Esssential Items CMB_Sorghum '!MR$1,exch_month22,0))</f>
        <v>72.297573221757318</v>
      </c>
      <c r="MT16" s="7">
        <v>1955610</v>
      </c>
      <c r="MU16" s="7">
        <f>MT16/INDEX(exchange_rates20,MATCH('Esssential Items CMB_Sorghum '!$A16,Exch_regions1,0),MATCH('Esssential Items CMB_Sorghum '!MT$1,exch_month23,0))</f>
        <v>64.916514522821572</v>
      </c>
      <c r="MV16" s="7">
        <v>2279985</v>
      </c>
      <c r="MW16" s="7">
        <f>MV16/INDEX(exchange_rates21,MATCH('Esssential Items CMB_Sorghum '!$A16,Exch_regions1,0),MATCH('Esssential Items CMB_Sorghum '!MV$1,exch_month24,0))</f>
        <v>70.697209302325575</v>
      </c>
      <c r="MX16" s="7">
        <v>2479375</v>
      </c>
      <c r="MY16" s="7">
        <f>MX16/INDEX(exchange_rates22,MATCH('Esssential Items CMB_Sorghum '!$A16,Exch_regions1,0),MATCH('Esssential Items CMB_Sorghum '!MX$1,exch_month25,0))</f>
        <v>75.706106870229007</v>
      </c>
      <c r="MZ16" s="7">
        <v>1881968.75</v>
      </c>
      <c r="NA16" s="7">
        <f>MZ16/INDEX(exchange_rates23,MATCH('Esssential Items CMB_Sorghum '!$A16,Exch_regions1,0),MATCH('Esssential Items CMB_Sorghum '!MZ$1,exch_month26,0))</f>
        <v>53.263266509433961</v>
      </c>
      <c r="NB16" s="40">
        <f t="shared" si="3"/>
        <v>1529408.27</v>
      </c>
      <c r="NC16" s="40">
        <f t="shared" si="4"/>
        <v>55.499356576816737</v>
      </c>
    </row>
    <row r="17" spans="1:367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5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7">
        <v>1373875</v>
      </c>
      <c r="MS17" s="7">
        <f>MR17/INDEX(exchange_rates19,MATCH('Esssential Items CMB_Sorghum '!$A17,Exch_regions1,0),MATCH('Esssential Items CMB_Sorghum '!MR$1,exch_month22,0))</f>
        <v>48.111184066535344</v>
      </c>
      <c r="MT17" s="7">
        <v>1544968.75</v>
      </c>
      <c r="MU17" s="7">
        <f>MT17/INDEX(exchange_rates20,MATCH('Esssential Items CMB_Sorghum '!$A17,Exch_regions1,0),MATCH('Esssential Items CMB_Sorghum '!MT$1,exch_month23,0))</f>
        <v>51.931722689075627</v>
      </c>
      <c r="MV17" s="7">
        <v>1830218.75</v>
      </c>
      <c r="MW17" s="7">
        <f>MV17/INDEX(exchange_rates21,MATCH('Esssential Items CMB_Sorghum '!$A17,Exch_regions1,0),MATCH('Esssential Items CMB_Sorghum '!MV$1,exch_month24,0))</f>
        <v>60.007172131147541</v>
      </c>
      <c r="MX17" s="7">
        <v>1927562.5</v>
      </c>
      <c r="MY17" s="7">
        <f>MX17/INDEX(exchange_rates22,MATCH('Esssential Items CMB_Sorghum '!$A17,Exch_regions1,0),MATCH('Esssential Items CMB_Sorghum '!MX$1,exch_month25,0))</f>
        <v>63.19877049180328</v>
      </c>
      <c r="MZ17" s="7">
        <v>1965187.5</v>
      </c>
      <c r="NA17" s="7">
        <f>MZ17/INDEX(exchange_rates23,MATCH('Esssential Items CMB_Sorghum '!$A17,Exch_regions1,0),MATCH('Esssential Items CMB_Sorghum '!MZ$1,exch_month26,0))</f>
        <v>63.908536585365852</v>
      </c>
      <c r="NB17" s="40">
        <f t="shared" si="3"/>
        <v>1379914.7250000001</v>
      </c>
      <c r="NC17" s="40">
        <f t="shared" si="4"/>
        <v>50.908989679401131</v>
      </c>
    </row>
    <row r="18" spans="1:367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5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7">
        <v>2319551.6666666665</v>
      </c>
      <c r="MS18" s="7">
        <f>MR18/INDEX(exchange_rates19,MATCH('Esssential Items CMB_Sorghum '!$A18,Exch_regions1,0),MATCH('Esssential Items CMB_Sorghum '!MR$1,exch_month22,0))</f>
        <v>75.228702702702705</v>
      </c>
      <c r="MT18" s="7">
        <v>2315219.9999583331</v>
      </c>
      <c r="MU18" s="7">
        <f>MT18/INDEX(exchange_rates20,MATCH('Esssential Items CMB_Sorghum '!$A18,Exch_regions1,0),MATCH('Esssential Items CMB_Sorghum '!MT$1,exch_month23,0))</f>
        <v>73.889999998670206</v>
      </c>
      <c r="MV18" s="7">
        <v>2306855.4166666665</v>
      </c>
      <c r="MW18" s="7">
        <f>MV18/INDEX(exchange_rates21,MATCH('Esssential Items CMB_Sorghum '!$A18,Exch_regions1,0),MATCH('Esssential Items CMB_Sorghum '!MV$1,exch_month24,0))</f>
        <v>71.790106327800828</v>
      </c>
      <c r="MX18" s="7">
        <v>2532460.4166666665</v>
      </c>
      <c r="MY18" s="7">
        <f>MX18/INDEX(exchange_rates22,MATCH('Esssential Items CMB_Sorghum '!$A18,Exch_regions1,0),MATCH('Esssential Items CMB_Sorghum '!MX$1,exch_month25,0))</f>
        <v>75.973812499999994</v>
      </c>
      <c r="MZ18" s="7">
        <v>2587845.8333333335</v>
      </c>
      <c r="NA18" s="7">
        <f>MZ18/INDEX(exchange_rates23,MATCH('Esssential Items CMB_Sorghum '!$A18,Exch_regions1,0),MATCH('Esssential Items CMB_Sorghum '!MZ$1,exch_month26,0))</f>
        <v>77.635374999999996</v>
      </c>
      <c r="NB18" s="40">
        <f t="shared" si="3"/>
        <v>1627332.55</v>
      </c>
      <c r="NC18" s="40">
        <f t="shared" si="4"/>
        <v>59.273131188629556</v>
      </c>
    </row>
    <row r="19" spans="1:367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5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7">
        <v>2035031.25</v>
      </c>
      <c r="MS19" s="7">
        <f>MR19/INDEX(exchange_rates19,MATCH('Esssential Items CMB_Sorghum '!$A19,Exch_regions1,0),MATCH('Esssential Items CMB_Sorghum '!MR$1,exch_month22,0))</f>
        <v>67.834374999999994</v>
      </c>
      <c r="MT19" s="7">
        <v>1990781.25</v>
      </c>
      <c r="MU19" s="7">
        <f>MT19/INDEX(exchange_rates20,MATCH('Esssential Items CMB_Sorghum '!$A19,Exch_regions1,0),MATCH('Esssential Items CMB_Sorghum '!MT$1,exch_month23,0))</f>
        <v>66.359375</v>
      </c>
      <c r="MV19" s="7">
        <v>2046287.5</v>
      </c>
      <c r="MW19" s="7">
        <f>MV19/INDEX(exchange_rates21,MATCH('Esssential Items CMB_Sorghum '!$A19,Exch_regions1,0),MATCH('Esssential Items CMB_Sorghum '!MV$1,exch_month24,0))</f>
        <v>68.209583333333327</v>
      </c>
      <c r="MX19" s="7">
        <v>2129500</v>
      </c>
      <c r="MY19" s="7">
        <f>MX19/INDEX(exchange_rates22,MATCH('Esssential Items CMB_Sorghum '!$A19,Exch_regions1,0),MATCH('Esssential Items CMB_Sorghum '!MX$1,exch_month25,0))</f>
        <v>70.983333333333334</v>
      </c>
      <c r="MZ19" s="7">
        <v>2208875</v>
      </c>
      <c r="NA19" s="7">
        <f>MZ19/INDEX(exchange_rates23,MATCH('Esssential Items CMB_Sorghum '!$A19,Exch_regions1,0),MATCH('Esssential Items CMB_Sorghum '!MZ$1,exch_month26,0))</f>
        <v>73.629166666666663</v>
      </c>
      <c r="NB19" s="40">
        <f t="shared" si="3"/>
        <v>2102525</v>
      </c>
      <c r="NC19" s="40">
        <f t="shared" si="4"/>
        <v>76.788155793643625</v>
      </c>
    </row>
    <row r="20" spans="1:367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5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7">
        <v>1629333.3333333333</v>
      </c>
      <c r="MS20" s="7">
        <f>MR20/INDEX(exchange_rates19,MATCH('Esssential Items CMB_Sorghum '!$A20,Exch_regions1,0),MATCH('Esssential Items CMB_Sorghum '!MR$1,exch_month22,0))</f>
        <v>59.792048929663608</v>
      </c>
      <c r="MT20" s="7">
        <v>1561166.6666666667</v>
      </c>
      <c r="MU20" s="7">
        <f>MT20/INDEX(exchange_rates20,MATCH('Esssential Items CMB_Sorghum '!$A20,Exch_regions1,0),MATCH('Esssential Items CMB_Sorghum '!MT$1,exch_month23,0))</f>
        <v>56.342857142857149</v>
      </c>
      <c r="MV20" s="7">
        <v>1580375</v>
      </c>
      <c r="MW20" s="7">
        <f>MV20/INDEX(exchange_rates21,MATCH('Esssential Items CMB_Sorghum '!$A20,Exch_regions1,0),MATCH('Esssential Items CMB_Sorghum '!MV$1,exch_month24,0))</f>
        <v>57.03609022556391</v>
      </c>
      <c r="MX20" s="7">
        <v>1771375</v>
      </c>
      <c r="MY20" s="7">
        <f>MX20/INDEX(exchange_rates22,MATCH('Esssential Items CMB_Sorghum '!$A20,Exch_regions1,0),MATCH('Esssential Items CMB_Sorghum '!MX$1,exch_month25,0))</f>
        <v>62.759078830823739</v>
      </c>
      <c r="MZ20" s="7">
        <v>1810208.3333333333</v>
      </c>
      <c r="NA20" s="7">
        <f>MZ20/INDEX(exchange_rates23,MATCH('Esssential Items CMB_Sorghum '!$A20,Exch_regions1,0),MATCH('Esssential Items CMB_Sorghum '!MZ$1,exch_month26,0))</f>
        <v>63.833382309726709</v>
      </c>
      <c r="NB20" s="40">
        <f t="shared" si="3"/>
        <v>1572508.9666666666</v>
      </c>
      <c r="NC20" s="40">
        <f t="shared" si="4"/>
        <v>60.087326879751593</v>
      </c>
    </row>
    <row r="21" spans="1:367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</row>
    <row r="22" spans="1:367" x14ac:dyDescent="0.25">
      <c r="NB22" s="17"/>
    </row>
    <row r="23" spans="1:367" x14ac:dyDescent="0.25">
      <c r="NB23" s="17"/>
    </row>
    <row r="24" spans="1:367" x14ac:dyDescent="0.25">
      <c r="LG24" s="9"/>
      <c r="NB24" s="17"/>
    </row>
    <row r="25" spans="1:367" x14ac:dyDescent="0.25">
      <c r="LG25" s="9"/>
      <c r="NB25" s="17"/>
    </row>
    <row r="26" spans="1:367" x14ac:dyDescent="0.25">
      <c r="LG26" s="9"/>
      <c r="NB26" s="17"/>
    </row>
    <row r="27" spans="1:367" x14ac:dyDescent="0.25">
      <c r="LG27" s="9"/>
      <c r="NB27" s="17"/>
    </row>
    <row r="28" spans="1:367" x14ac:dyDescent="0.25">
      <c r="LG28" s="9"/>
      <c r="NB28" s="17"/>
    </row>
    <row r="29" spans="1:367" x14ac:dyDescent="0.25">
      <c r="LG29" s="9"/>
      <c r="NB29" s="17"/>
    </row>
    <row r="30" spans="1:367" x14ac:dyDescent="0.25">
      <c r="LG30" s="9"/>
      <c r="NB30" s="17"/>
    </row>
    <row r="31" spans="1:367" x14ac:dyDescent="0.25">
      <c r="LG31" s="9"/>
      <c r="NB31" s="17"/>
    </row>
    <row r="32" spans="1:367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84">
    <mergeCell ref="MZ1:NA1"/>
    <mergeCell ref="MV1:MW1"/>
    <mergeCell ref="MR1:MS1"/>
    <mergeCell ref="MP1:MQ1"/>
    <mergeCell ref="KR1:KS1"/>
    <mergeCell ref="JZ1:KA1"/>
    <mergeCell ref="JX1:JY1"/>
    <mergeCell ref="JF1:JG1"/>
    <mergeCell ref="JP1:JQ1"/>
    <mergeCell ref="GN1:GO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  <mergeCell ref="KF1:KG1"/>
    <mergeCell ref="IH1:II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KD1:KE1"/>
    <mergeCell ref="JT1:JU1"/>
    <mergeCell ref="IJ1:IK1"/>
    <mergeCell ref="IL1:IM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NB1:NC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FV1:FW1"/>
    <mergeCell ref="FX1:FY1"/>
    <mergeCell ref="GB1:GC1"/>
    <mergeCell ref="GH1:GI1"/>
    <mergeCell ref="GJ1:GK1"/>
    <mergeCell ref="KT1:KU1"/>
    <mergeCell ref="CP1:CQ1"/>
    <mergeCell ref="DD1:DE1"/>
    <mergeCell ref="CL1:CM1"/>
    <mergeCell ref="CF1:CG1"/>
    <mergeCell ref="CR1:CS1"/>
    <mergeCell ref="CJ1:CK1"/>
    <mergeCell ref="CH1:CI1"/>
    <mergeCell ref="EN1:EO1"/>
    <mergeCell ref="EL1:EM1"/>
    <mergeCell ref="EJ1:EK1"/>
    <mergeCell ref="FL1:FM1"/>
    <mergeCell ref="EV1:EW1"/>
    <mergeCell ref="EB1:EC1"/>
    <mergeCell ref="FZ1:GA1"/>
    <mergeCell ref="DF1:DG1"/>
    <mergeCell ref="CZ1:DA1"/>
    <mergeCell ref="ET1:EU1"/>
    <mergeCell ref="EX1:EY1"/>
    <mergeCell ref="EF1:EG1"/>
    <mergeCell ref="FB1:FC1"/>
    <mergeCell ref="EH1:EI1"/>
    <mergeCell ref="BB1:BC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R1:S1"/>
    <mergeCell ref="BL1:BM1"/>
    <mergeCell ref="AX1:AY1"/>
    <mergeCell ref="MD1:ME1"/>
    <mergeCell ref="LX1:LY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MX1:MY1"/>
    <mergeCell ref="MT1:MU1"/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C35"/>
  <sheetViews>
    <sheetView zoomScale="115" zoomScaleNormal="115" workbookViewId="0">
      <pane xSplit="1" ySplit="1" topLeftCell="MP2" activePane="bottomRight" state="frozen"/>
      <selection pane="topRight" activeCell="B1" sqref="B1"/>
      <selection pane="bottomLeft" activeCell="A3" sqref="A3"/>
      <selection pane="bottomRight" activeCell="NB1" sqref="NB1:NC20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62" width="9.1796875" style="9"/>
    <col min="363" max="366" width="9.1796875" style="9" customWidth="1"/>
    <col min="367" max="16384" width="9.1796875" style="9"/>
  </cols>
  <sheetData>
    <row r="1" spans="1:367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8" t="s">
        <v>67</v>
      </c>
      <c r="NC1" s="59"/>
    </row>
    <row r="2" spans="1:367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38" t="s">
        <v>18</v>
      </c>
      <c r="NC2" s="39" t="s">
        <v>19</v>
      </c>
    </row>
    <row r="3" spans="1:367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7">
        <v>3508033.3333333335</v>
      </c>
      <c r="MS3" s="7">
        <f>MR3/INDEX(exchange_rates19,MATCH('Food Items CMB_Sorghum'!$A3,Exch_regions1,0),MATCH('Food Items CMB_Sorghum'!MR$1,exch_month22,0))</f>
        <v>134.92435897435897</v>
      </c>
      <c r="MT3" s="7">
        <v>3707145.8333333335</v>
      </c>
      <c r="MU3" s="7">
        <f>MT3/INDEX(exchange_rates20,MATCH('Food Items CMB_Sorghum'!$A3,Exch_regions1,0),MATCH('Food Items CMB_Sorghum'!MT$1,exch_month23,0))</f>
        <v>132.39806547619048</v>
      </c>
      <c r="MV3" s="7">
        <v>3707033.3333333335</v>
      </c>
      <c r="MW3" s="7">
        <f>MV3/INDEX(exchange_rates21,MATCH('Food Items CMB_Sorghum'!$A3,Exch_regions1,0),MATCH('Food Items CMB_Sorghum'!MV$1,exch_month24,0))</f>
        <v>140.773417721519</v>
      </c>
      <c r="MX3" s="7">
        <v>3751893.3333333335</v>
      </c>
      <c r="MY3" s="7">
        <f>MX3/INDEX(exchange_rates22,MATCH('Food Items CMB_Sorghum'!$A3,Exch_regions1,0),MATCH('Food Items CMB_Sorghum'!MX$1,exch_month25,0))</f>
        <v>142.47696202531648</v>
      </c>
      <c r="MZ3" s="7">
        <v>3598400</v>
      </c>
      <c r="NA3" s="7">
        <f>MZ3/INDEX(exchange_rates23,MATCH('Food Items CMB_Sorghum'!$A3,Exch_regions1,0),MATCH('Food Items CMB_Sorghum'!MZ$1,exch_month26,0))</f>
        <v>136.64810126582279</v>
      </c>
      <c r="NB3" s="40">
        <f>AVERAGE(IJ3,JH3,KF3,LD3,MB3)</f>
        <v>3510795.3</v>
      </c>
      <c r="NC3" s="40">
        <f>AVERAGE(IK3,JI3,KG3,LE3,MC3)</f>
        <v>135.13301735437099</v>
      </c>
    </row>
    <row r="4" spans="1:367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7">
        <v>3689250</v>
      </c>
      <c r="MS4" s="7">
        <f>MR4/INDEX(exchange_rates19,MATCH('Food Items CMB_Sorghum'!$A4,Exch_regions1,0),MATCH('Food Items CMB_Sorghum'!MR$1,exch_month22,0))</f>
        <v>101.07534246575342</v>
      </c>
      <c r="MT4" s="7">
        <v>3940775</v>
      </c>
      <c r="MU4" s="7">
        <f>MT4/INDEX(exchange_rates20,MATCH('Food Items CMB_Sorghum'!$A4,Exch_regions1,0),MATCH('Food Items CMB_Sorghum'!MT$1,exch_month23,0))</f>
        <v>106.50743243243244</v>
      </c>
      <c r="MV4" s="7">
        <v>3956000</v>
      </c>
      <c r="MW4" s="7">
        <f>MV4/INDEX(exchange_rates21,MATCH('Food Items CMB_Sorghum'!$A4,Exch_regions1,0),MATCH('Food Items CMB_Sorghum'!MV$1,exch_month24,0))</f>
        <v>108.08743169398907</v>
      </c>
      <c r="MX4" s="7">
        <v>4090500</v>
      </c>
      <c r="MY4" s="7">
        <f>MX4/INDEX(exchange_rates22,MATCH('Food Items CMB_Sorghum'!$A4,Exch_regions1,0),MATCH('Food Items CMB_Sorghum'!MX$1,exch_month25,0))</f>
        <v>113.625</v>
      </c>
      <c r="MZ4" s="7">
        <v>4137000</v>
      </c>
      <c r="NA4" s="7">
        <f>MZ4/INDEX(exchange_rates23,MATCH('Food Items CMB_Sorghum'!$A4,Exch_regions1,0),MATCH('Food Items CMB_Sorghum'!MZ$1,exch_month26,0))</f>
        <v>113.34246575342466</v>
      </c>
      <c r="NB4" s="40">
        <f t="shared" ref="NB4:NC20" si="0">AVERAGE(IJ4,JH4,KF4,LD4,MB4)</f>
        <v>3027387.5</v>
      </c>
      <c r="NC4" s="40">
        <f t="shared" si="0"/>
        <v>88.10435975704128</v>
      </c>
    </row>
    <row r="5" spans="1:367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7">
        <v>7042093.75</v>
      </c>
      <c r="MS5" s="7">
        <f>MR5/INDEX(exchange_rates19,MATCH('Food Items CMB_Sorghum'!$A5,Exch_regions1,0),MATCH('Food Items CMB_Sorghum'!MR$1,exch_month22,0))</f>
        <v>167.6688988095238</v>
      </c>
      <c r="MT5" s="7">
        <v>7167500</v>
      </c>
      <c r="MU5" s="7">
        <f>MT5/INDEX(exchange_rates20,MATCH('Food Items CMB_Sorghum'!$A5,Exch_regions1,0),MATCH('Food Items CMB_Sorghum'!MT$1,exch_month23,0))</f>
        <v>170.6547619047619</v>
      </c>
      <c r="MV5" s="7">
        <v>7283240</v>
      </c>
      <c r="MW5" s="7">
        <f>MV5/INDEX(exchange_rates21,MATCH('Food Items CMB_Sorghum'!$A5,Exch_regions1,0),MATCH('Food Items CMB_Sorghum'!MV$1,exch_month24,0))</f>
        <v>173.4104761904762</v>
      </c>
      <c r="MX5" s="7">
        <v>7525556.25</v>
      </c>
      <c r="MY5" s="7">
        <f>MX5/INDEX(exchange_rates22,MATCH('Food Items CMB_Sorghum'!$A5,Exch_regions1,0),MATCH('Food Items CMB_Sorghum'!MX$1,exch_month25,0))</f>
        <v>179.17991071428571</v>
      </c>
      <c r="MZ5" s="7">
        <v>7728690.625</v>
      </c>
      <c r="NA5" s="7">
        <f>MZ5/INDEX(exchange_rates23,MATCH('Food Items CMB_Sorghum'!$A5,Exch_regions1,0),MATCH('Food Items CMB_Sorghum'!MZ$1,exch_month26,0))</f>
        <v>184.01644345238094</v>
      </c>
      <c r="NB5" s="40">
        <f t="shared" si="0"/>
        <v>6542531.25</v>
      </c>
      <c r="NC5" s="40">
        <f t="shared" si="0"/>
        <v>157.63864468864469</v>
      </c>
    </row>
    <row r="6" spans="1:367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7">
        <v>6314125</v>
      </c>
      <c r="MS6" s="7">
        <f>MR6/INDEX(exchange_rates19,MATCH('Food Items CMB_Sorghum'!$A6,Exch_regions1,0),MATCH('Food Items CMB_Sorghum'!MR$1,exch_month22,0))</f>
        <v>150.33630952380952</v>
      </c>
      <c r="MT6" s="7">
        <v>6709987.5</v>
      </c>
      <c r="MU6" s="7">
        <f>MT6/INDEX(exchange_rates20,MATCH('Food Items CMB_Sorghum'!$A6,Exch_regions1,0),MATCH('Food Items CMB_Sorghum'!MT$1,exch_month23,0))</f>
        <v>159.76160714285714</v>
      </c>
      <c r="MV6" s="7">
        <v>6892900</v>
      </c>
      <c r="MW6" s="7">
        <f>MV6/INDEX(exchange_rates21,MATCH('Food Items CMB_Sorghum'!$A6,Exch_regions1,0),MATCH('Food Items CMB_Sorghum'!MV$1,exch_month24,0))</f>
        <v>164.11666666666667</v>
      </c>
      <c r="MX6" s="7">
        <v>7010625</v>
      </c>
      <c r="MY6" s="7">
        <f>MX6/INDEX(exchange_rates22,MATCH('Food Items CMB_Sorghum'!$A6,Exch_regions1,0),MATCH('Food Items CMB_Sorghum'!MX$1,exch_month25,0))</f>
        <v>166.91964285714286</v>
      </c>
      <c r="MZ6" s="7">
        <v>7088131.25</v>
      </c>
      <c r="NA6" s="7">
        <f>MZ6/INDEX(exchange_rates23,MATCH('Food Items CMB_Sorghum'!$A6,Exch_regions1,0),MATCH('Food Items CMB_Sorghum'!MZ$1,exch_month26,0))</f>
        <v>168.76502976190477</v>
      </c>
      <c r="NB6" s="40">
        <f t="shared" si="0"/>
        <v>5775663.25</v>
      </c>
      <c r="NC6" s="40">
        <f t="shared" si="0"/>
        <v>136.76868062397372</v>
      </c>
    </row>
    <row r="7" spans="1:367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7">
        <v>7128625</v>
      </c>
      <c r="MS7" s="7">
        <f>MR7/INDEX(exchange_rates19,MATCH('Food Items CMB_Sorghum'!$A7,Exch_regions1,0),MATCH('Food Items CMB_Sorghum'!MR$1,exch_month22,0))</f>
        <v>178.21562499999999</v>
      </c>
      <c r="MT7" s="7">
        <v>7234250</v>
      </c>
      <c r="MU7" s="7">
        <f>MT7/INDEX(exchange_rates20,MATCH('Food Items CMB_Sorghum'!$A7,Exch_regions1,0),MATCH('Food Items CMB_Sorghum'!MT$1,exch_month23,0))</f>
        <v>180.85624999999999</v>
      </c>
      <c r="MV7" s="7">
        <v>7341850</v>
      </c>
      <c r="MW7" s="7">
        <f>MV7/INDEX(exchange_rates21,MATCH('Food Items CMB_Sorghum'!$A7,Exch_regions1,0),MATCH('Food Items CMB_Sorghum'!MV$1,exch_month24,0))</f>
        <v>181.72896039603961</v>
      </c>
      <c r="MX7" s="7">
        <v>7597625</v>
      </c>
      <c r="MY7" s="7">
        <f>MX7/INDEX(exchange_rates22,MATCH('Food Items CMB_Sorghum'!$A7,Exch_regions1,0),MATCH('Food Items CMB_Sorghum'!MX$1,exch_month25,0))</f>
        <v>189.94062500000001</v>
      </c>
      <c r="MZ7" s="7">
        <v>7793375</v>
      </c>
      <c r="NA7" s="7">
        <f>MZ7/INDEX(exchange_rates23,MATCH('Food Items CMB_Sorghum'!$A7,Exch_regions1,0),MATCH('Food Items CMB_Sorghum'!MZ$1,exch_month26,0))</f>
        <v>194.83437499999999</v>
      </c>
      <c r="NB7" s="40">
        <f t="shared" si="0"/>
        <v>6300430.1500000004</v>
      </c>
      <c r="NC7" s="40">
        <f t="shared" si="0"/>
        <v>154.76037180555554</v>
      </c>
    </row>
    <row r="8" spans="1:367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7">
        <v>6327750</v>
      </c>
      <c r="MS8" s="7">
        <f>MR8/INDEX(exchange_rates19,MATCH('Food Items CMB_Sorghum'!$A8,Exch_regions1,0),MATCH('Food Items CMB_Sorghum'!MR$1,exch_month22,0))</f>
        <v>150.66071428571428</v>
      </c>
      <c r="MT8" s="7">
        <v>6714250</v>
      </c>
      <c r="MU8" s="7">
        <f>MT8/INDEX(exchange_rates20,MATCH('Food Items CMB_Sorghum'!$A8,Exch_regions1,0),MATCH('Food Items CMB_Sorghum'!MT$1,exch_month23,0))</f>
        <v>159.86309523809524</v>
      </c>
      <c r="MV8" s="7">
        <v>6876750</v>
      </c>
      <c r="MW8" s="7">
        <f>MV8/INDEX(exchange_rates21,MATCH('Food Items CMB_Sorghum'!$A8,Exch_regions1,0),MATCH('Food Items CMB_Sorghum'!MV$1,exch_month24,0))</f>
        <v>163.73214285714286</v>
      </c>
      <c r="MX8" s="7">
        <v>6985750</v>
      </c>
      <c r="MY8" s="7">
        <f>MX8/INDEX(exchange_rates22,MATCH('Food Items CMB_Sorghum'!$A8,Exch_regions1,0),MATCH('Food Items CMB_Sorghum'!MX$1,exch_month25,0))</f>
        <v>166.32738095238096</v>
      </c>
      <c r="MZ8" s="7">
        <v>7057750</v>
      </c>
      <c r="NA8" s="7">
        <f>MZ8/INDEX(exchange_rates23,MATCH('Food Items CMB_Sorghum'!$A8,Exch_regions1,0),MATCH('Food Items CMB_Sorghum'!MZ$1,exch_month26,0))</f>
        <v>168.04166666666666</v>
      </c>
      <c r="NB8" s="40">
        <f t="shared" si="0"/>
        <v>6071642.9502105555</v>
      </c>
      <c r="NC8" s="40">
        <f t="shared" si="0"/>
        <v>146.75478407272422</v>
      </c>
    </row>
    <row r="9" spans="1:367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7">
        <v>1466562.5</v>
      </c>
      <c r="MS9" s="7">
        <f>MR9/INDEX(exchange_rates19,MATCH('Food Items CMB_Sorghum'!$A9,Exch_regions1,0),MATCH('Food Items CMB_Sorghum'!MR$1,exch_month22,0))</f>
        <v>137.06191588785046</v>
      </c>
      <c r="MT9" s="7">
        <v>1474875</v>
      </c>
      <c r="MU9" s="7">
        <f>MT9/INDEX(exchange_rates20,MATCH('Food Items CMB_Sorghum'!$A9,Exch_regions1,0),MATCH('Food Items CMB_Sorghum'!MT$1,exch_month23,0))</f>
        <v>136.24711316397227</v>
      </c>
      <c r="MV9" s="7">
        <v>1459200</v>
      </c>
      <c r="MW9" s="7">
        <f>MV9/INDEX(exchange_rates21,MATCH('Food Items CMB_Sorghum'!$A9,Exch_regions1,0),MATCH('Food Items CMB_Sorghum'!MV$1,exch_month24,0))</f>
        <v>135.11111111111111</v>
      </c>
      <c r="MX9" s="7">
        <v>1275250</v>
      </c>
      <c r="MY9" s="7">
        <f>MX9/INDEX(exchange_rates22,MATCH('Food Items CMB_Sorghum'!$A9,Exch_regions1,0),MATCH('Food Items CMB_Sorghum'!MX$1,exch_month25,0))</f>
        <v>118.62790697674419</v>
      </c>
      <c r="MZ9" s="7">
        <v>1369500</v>
      </c>
      <c r="NA9" s="7">
        <f>MZ9/INDEX(exchange_rates23,MATCH('Food Items CMB_Sorghum'!$A9,Exch_regions1,0),MATCH('Food Items CMB_Sorghum'!MZ$1,exch_month26,0))</f>
        <v>126.80555555555556</v>
      </c>
      <c r="NB9" s="40">
        <f t="shared" si="0"/>
        <v>1197171.45</v>
      </c>
      <c r="NC9" s="40">
        <f t="shared" si="0"/>
        <v>134.6481896611655</v>
      </c>
    </row>
    <row r="10" spans="1:367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7">
        <v>1387375</v>
      </c>
      <c r="MS10" s="7">
        <f>MR10/INDEX(exchange_rates19,MATCH('Food Items CMB_Sorghum'!$A10,Exch_regions1,0),MATCH('Food Items CMB_Sorghum'!MR$1,exch_month22,0))</f>
        <v>135.35365853658536</v>
      </c>
      <c r="MT10" s="7">
        <v>1440500</v>
      </c>
      <c r="MU10" s="7">
        <f>MT10/INDEX(exchange_rates20,MATCH('Food Items CMB_Sorghum'!$A10,Exch_regions1,0),MATCH('Food Items CMB_Sorghum'!MT$1,exch_month23,0))</f>
        <v>144.05000000000001</v>
      </c>
      <c r="MV10" s="7">
        <v>1440500</v>
      </c>
      <c r="MW10" s="7">
        <f>MV10/INDEX(exchange_rates21,MATCH('Food Items CMB_Sorghum'!$A10,Exch_regions1,0),MATCH('Food Items CMB_Sorghum'!MV$1,exch_month24,0))</f>
        <v>144.05000000000001</v>
      </c>
      <c r="MX10" s="7">
        <v>1440500</v>
      </c>
      <c r="MY10" s="7">
        <f>MX10/INDEX(exchange_rates22,MATCH('Food Items CMB_Sorghum'!$A10,Exch_regions1,0),MATCH('Food Items CMB_Sorghum'!MX$1,exch_month25,0))</f>
        <v>134.62616822429908</v>
      </c>
      <c r="MZ10" s="7">
        <v>1432500</v>
      </c>
      <c r="NA10" s="7">
        <f>MZ10/INDEX(exchange_rates23,MATCH('Food Items CMB_Sorghum'!$A10,Exch_regions1,0),MATCH('Food Items CMB_Sorghum'!MZ$1,exch_month26,0))</f>
        <v>143.25</v>
      </c>
      <c r="NB10" s="40">
        <f t="shared" si="0"/>
        <v>1105704.375</v>
      </c>
      <c r="NC10" s="40">
        <f t="shared" si="0"/>
        <v>124.26094567558107</v>
      </c>
    </row>
    <row r="11" spans="1:367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7">
        <v>1526390.625</v>
      </c>
      <c r="MS11" s="7">
        <f>MR11/INDEX(exchange_rates19,MATCH('Food Items CMB_Sorghum'!$A11,Exch_regions1,0),MATCH('Food Items CMB_Sorghum'!MR$1,exch_month22,0))</f>
        <v>152.63906249999999</v>
      </c>
      <c r="MT11" s="7">
        <v>1523218.75</v>
      </c>
      <c r="MU11" s="7">
        <f>MT11/INDEX(exchange_rates20,MATCH('Food Items CMB_Sorghum'!$A11,Exch_regions1,0),MATCH('Food Items CMB_Sorghum'!MT$1,exch_month23,0))</f>
        <v>152.32187500000001</v>
      </c>
      <c r="MV11" s="7">
        <v>1361843.75</v>
      </c>
      <c r="MW11" s="7">
        <f>MV11/INDEX(exchange_rates21,MATCH('Food Items CMB_Sorghum'!$A11,Exch_regions1,0),MATCH('Food Items CMB_Sorghum'!MV$1,exch_month24,0))</f>
        <v>131.57910628019323</v>
      </c>
      <c r="MX11" s="7">
        <v>1329000</v>
      </c>
      <c r="MY11" s="7">
        <f>MX11/INDEX(exchange_rates22,MATCH('Food Items CMB_Sorghum'!$A11,Exch_regions1,0),MATCH('Food Items CMB_Sorghum'!MX$1,exch_month25,0))</f>
        <v>128.17050824573246</v>
      </c>
      <c r="MZ11" s="7">
        <v>1369291.6666000001</v>
      </c>
      <c r="NA11" s="7">
        <f>MZ11/INDEX(exchange_rates23,MATCH('Food Items CMB_Sorghum'!$A11,Exch_regions1,0),MATCH('Food Items CMB_Sorghum'!MZ$1,exch_month26,0))</f>
        <v>127.52425300116415</v>
      </c>
      <c r="NB11" s="40">
        <f t="shared" si="0"/>
        <v>1092914.9750000001</v>
      </c>
      <c r="NC11" s="40">
        <f t="shared" si="0"/>
        <v>123.26520664071722</v>
      </c>
    </row>
    <row r="12" spans="1:367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7">
        <v>1929581.6666666667</v>
      </c>
      <c r="MS12" s="7">
        <f>MR12/INDEX(exchange_rates19,MATCH('Food Items CMB_Sorghum'!$A12,Exch_regions1,0),MATCH('Food Items CMB_Sorghum'!MR$1,exch_month22,0))</f>
        <v>63.612582417582423</v>
      </c>
      <c r="MT12" s="7">
        <v>2252020.8333333335</v>
      </c>
      <c r="MU12" s="7">
        <f>MT12/INDEX(exchange_rates20,MATCH('Food Items CMB_Sorghum'!$A12,Exch_regions1,0),MATCH('Food Items CMB_Sorghum'!MT$1,exch_month23,0))</f>
        <v>75.275623669931264</v>
      </c>
      <c r="MV12" s="7">
        <v>2474116.6666666665</v>
      </c>
      <c r="MW12" s="7">
        <f>MV12/INDEX(exchange_rates21,MATCH('Food Items CMB_Sorghum'!$A12,Exch_regions1,0),MATCH('Food Items CMB_Sorghum'!MV$1,exch_month24,0))</f>
        <v>80.941657579062152</v>
      </c>
      <c r="MX12" s="7">
        <v>2406974.5</v>
      </c>
      <c r="MY12" s="7">
        <f>MX12/INDEX(exchange_rates22,MATCH('Food Items CMB_Sorghum'!$A12,Exch_regions1,0),MATCH('Food Items CMB_Sorghum'!MX$1,exch_month25,0))</f>
        <v>78.744217620309485</v>
      </c>
      <c r="MZ12" s="7">
        <v>2493495.3331666668</v>
      </c>
      <c r="NA12" s="7">
        <f>MZ12/INDEX(exchange_rates23,MATCH('Food Items CMB_Sorghum'!$A12,Exch_regions1,0),MATCH('Food Items CMB_Sorghum'!MZ$1,exch_month26,0))</f>
        <v>78.949720311345658</v>
      </c>
      <c r="NB12" s="40">
        <f t="shared" si="0"/>
        <v>2640046.1333333333</v>
      </c>
      <c r="NC12" s="40">
        <f t="shared" si="0"/>
        <v>89.96993284104208</v>
      </c>
    </row>
    <row r="13" spans="1:367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7">
        <v>1961514.2858750001</v>
      </c>
      <c r="MS13" s="7">
        <f>MR13/INDEX(exchange_rates19,MATCH('Food Items CMB_Sorghum'!$A13,Exch_regions1,0),MATCH('Food Items CMB_Sorghum'!MR$1,exch_month22,0))</f>
        <v>58.407373276674939</v>
      </c>
      <c r="MT13" s="7">
        <v>2427759.5833333335</v>
      </c>
      <c r="MU13" s="7">
        <f>MT13/INDEX(exchange_rates20,MATCH('Food Items CMB_Sorghum'!$A13,Exch_regions1,0),MATCH('Food Items CMB_Sorghum'!MT$1,exch_month23,0))</f>
        <v>80.925319444444455</v>
      </c>
      <c r="MV13" s="7">
        <v>2682900</v>
      </c>
      <c r="MW13" s="7">
        <f>MV13/INDEX(exchange_rates21,MATCH('Food Items CMB_Sorghum'!$A13,Exch_regions1,0),MATCH('Food Items CMB_Sorghum'!MV$1,exch_month24,0))</f>
        <v>85.625378993393554</v>
      </c>
      <c r="MX13" s="7">
        <v>2795229.1666666665</v>
      </c>
      <c r="MY13" s="7">
        <f>MX13/INDEX(exchange_rates22,MATCH('Food Items CMB_Sorghum'!$A13,Exch_regions1,0),MATCH('Food Items CMB_Sorghum'!MX$1,exch_month25,0))</f>
        <v>90.168682795698913</v>
      </c>
      <c r="MZ13" s="7">
        <v>2946083.3333333335</v>
      </c>
      <c r="NA13" s="7">
        <f>MZ13/INDEX(exchange_rates23,MATCH('Food Items CMB_Sorghum'!$A13,Exch_regions1,0),MATCH('Food Items CMB_Sorghum'!MZ$1,exch_month26,0))</f>
        <v>91.588082901554401</v>
      </c>
      <c r="NB13" s="40">
        <f t="shared" si="0"/>
        <v>2050238.1166666667</v>
      </c>
      <c r="NC13" s="40">
        <f t="shared" si="0"/>
        <v>76.785242973931631</v>
      </c>
    </row>
    <row r="14" spans="1:367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7">
        <v>3147140.625</v>
      </c>
      <c r="MS14" s="7">
        <f>MR14/INDEX(exchange_rates19,MATCH('Food Items CMB_Sorghum'!$A14,Exch_regions1,0),MATCH('Food Items CMB_Sorghum'!MR$1,exch_month22,0))</f>
        <v>106.9092356687898</v>
      </c>
      <c r="MT14" s="7">
        <v>3251781.25</v>
      </c>
      <c r="MU14" s="7">
        <f>MT14/INDEX(exchange_rates20,MATCH('Food Items CMB_Sorghum'!$A14,Exch_regions1,0),MATCH('Food Items CMB_Sorghum'!MT$1,exch_month23,0))</f>
        <v>108.16735966735966</v>
      </c>
      <c r="MV14" s="7">
        <v>3484950</v>
      </c>
      <c r="MW14" s="7">
        <f>MV14/INDEX(exchange_rates21,MATCH('Food Items CMB_Sorghum'!$A14,Exch_regions1,0),MATCH('Food Items CMB_Sorghum'!MV$1,exch_month24,0))</f>
        <v>115.20495867768595</v>
      </c>
      <c r="MX14" s="7">
        <v>3508640.625</v>
      </c>
      <c r="MY14" s="7">
        <f>MX14/INDEX(exchange_rates22,MATCH('Food Items CMB_Sorghum'!$A14,Exch_regions1,0),MATCH('Food Items CMB_Sorghum'!MX$1,exch_month25,0))</f>
        <v>112.72740963855422</v>
      </c>
      <c r="MZ14" s="7">
        <v>3491581.25</v>
      </c>
      <c r="NA14" s="7">
        <f>MZ14/INDEX(exchange_rates23,MATCH('Food Items CMB_Sorghum'!$A14,Exch_regions1,0),MATCH('Food Items CMB_Sorghum'!MZ$1,exch_month26,0))</f>
        <v>112.40503018108652</v>
      </c>
      <c r="NB14" s="40">
        <f t="shared" si="0"/>
        <v>3183005.0625</v>
      </c>
      <c r="NC14" s="40">
        <f t="shared" si="0"/>
        <v>113.80707472436424</v>
      </c>
    </row>
    <row r="15" spans="1:367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7">
        <v>2419000</v>
      </c>
      <c r="MS15" s="7">
        <f>MR15/INDEX(exchange_rates19,MATCH('Food Items CMB_Sorghum'!$A15,Exch_regions1,0),MATCH('Food Items CMB_Sorghum'!MR$1,exch_month22,0))</f>
        <v>90.599250936329582</v>
      </c>
      <c r="MT15" s="7">
        <v>2646125</v>
      </c>
      <c r="MU15" s="7">
        <f>MT15/INDEX(exchange_rates20,MATCH('Food Items CMB_Sorghum'!$A15,Exch_regions1,0),MATCH('Food Items CMB_Sorghum'!MT$1,exch_month23,0))</f>
        <v>99.105805243445687</v>
      </c>
      <c r="MV15" s="7">
        <v>2789500</v>
      </c>
      <c r="MW15" s="7">
        <f>MV15/INDEX(exchange_rates21,MATCH('Food Items CMB_Sorghum'!$A15,Exch_regions1,0),MATCH('Food Items CMB_Sorghum'!MV$1,exch_month24,0))</f>
        <v>104.47565543071161</v>
      </c>
      <c r="MX15" s="7">
        <v>2690000</v>
      </c>
      <c r="MY15" s="7">
        <f>MX15/INDEX(exchange_rates22,MATCH('Food Items CMB_Sorghum'!$A15,Exch_regions1,0),MATCH('Food Items CMB_Sorghum'!MX$1,exch_month25,0))</f>
        <v>100.74906367041199</v>
      </c>
      <c r="MZ15" s="7">
        <v>2682000</v>
      </c>
      <c r="NA15" s="7">
        <f>MZ15/INDEX(exchange_rates23,MATCH('Food Items CMB_Sorghum'!$A15,Exch_regions1,0),MATCH('Food Items CMB_Sorghum'!MZ$1,exch_month26,0))</f>
        <v>100.44943820224719</v>
      </c>
      <c r="NB15" s="40">
        <f t="shared" si="0"/>
        <v>2434918.75</v>
      </c>
      <c r="NC15" s="40">
        <f t="shared" si="0"/>
        <v>93.126479210030766</v>
      </c>
    </row>
    <row r="16" spans="1:367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7">
        <v>2902390</v>
      </c>
      <c r="MS16" s="7">
        <f>MR16/INDEX(exchange_rates19,MATCH('Food Items CMB_Sorghum'!$A16,Exch_regions1,0),MATCH('Food Items CMB_Sorghum'!MR$1,exch_month22,0))</f>
        <v>97.151129707112972</v>
      </c>
      <c r="MT16" s="7">
        <v>2536610</v>
      </c>
      <c r="MU16" s="7">
        <f>MT16/INDEX(exchange_rates20,MATCH('Food Items CMB_Sorghum'!$A16,Exch_regions1,0),MATCH('Food Items CMB_Sorghum'!MT$1,exch_month23,0))</f>
        <v>84.202821576763483</v>
      </c>
      <c r="MV16" s="7">
        <v>2863891.25</v>
      </c>
      <c r="MW16" s="7">
        <f>MV16/INDEX(exchange_rates21,MATCH('Food Items CMB_Sorghum'!$A16,Exch_regions1,0),MATCH('Food Items CMB_Sorghum'!MV$1,exch_month24,0))</f>
        <v>88.802829457364339</v>
      </c>
      <c r="MX16" s="7">
        <v>3057127.5</v>
      </c>
      <c r="MY16" s="7">
        <f>MX16/INDEX(exchange_rates22,MATCH('Food Items CMB_Sorghum'!$A16,Exch_regions1,0),MATCH('Food Items CMB_Sorghum'!MX$1,exch_month25,0))</f>
        <v>93.34740458015267</v>
      </c>
      <c r="MZ16" s="7">
        <v>2341781.25</v>
      </c>
      <c r="NA16" s="7">
        <f>MZ16/INDEX(exchange_rates23,MATCH('Food Items CMB_Sorghum'!$A16,Exch_regions1,0),MATCH('Food Items CMB_Sorghum'!MZ$1,exch_month26,0))</f>
        <v>66.27682783018868</v>
      </c>
      <c r="NB16" s="40">
        <f t="shared" si="0"/>
        <v>2055474.0100000002</v>
      </c>
      <c r="NC16" s="40">
        <f t="shared" si="0"/>
        <v>74.619828077796654</v>
      </c>
    </row>
    <row r="17" spans="1:367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7">
        <v>1970150</v>
      </c>
      <c r="MS17" s="7">
        <f>MR17/INDEX(exchange_rates19,MATCH('Food Items CMB_Sorghum'!$A17,Exch_regions1,0),MATCH('Food Items CMB_Sorghum'!MR$1,exch_month22,0))</f>
        <v>68.991901947909824</v>
      </c>
      <c r="MT17" s="7">
        <v>2165218.75</v>
      </c>
      <c r="MU17" s="7">
        <f>MT17/INDEX(exchange_rates20,MATCH('Food Items CMB_Sorghum'!$A17,Exch_regions1,0),MATCH('Food Items CMB_Sorghum'!MT$1,exch_month23,0))</f>
        <v>72.780462184873954</v>
      </c>
      <c r="MV17" s="7">
        <v>2513293.75</v>
      </c>
      <c r="MW17" s="7">
        <f>MV17/INDEX(exchange_rates21,MATCH('Food Items CMB_Sorghum'!$A17,Exch_regions1,0),MATCH('Food Items CMB_Sorghum'!MV$1,exch_month24,0))</f>
        <v>82.403073770491801</v>
      </c>
      <c r="MX17" s="7">
        <v>2649937.5</v>
      </c>
      <c r="MY17" s="7">
        <f>MX17/INDEX(exchange_rates22,MATCH('Food Items CMB_Sorghum'!$A17,Exch_regions1,0),MATCH('Food Items CMB_Sorghum'!MX$1,exch_month25,0))</f>
        <v>86.883196721311478</v>
      </c>
      <c r="MZ17" s="7">
        <v>2715437.5</v>
      </c>
      <c r="NA17" s="7">
        <f>MZ17/INDEX(exchange_rates23,MATCH('Food Items CMB_Sorghum'!$A17,Exch_regions1,0),MATCH('Food Items CMB_Sorghum'!MZ$1,exch_month26,0))</f>
        <v>88.306910569105696</v>
      </c>
      <c r="NB17" s="40">
        <f t="shared" si="0"/>
        <v>1946070.2250000001</v>
      </c>
      <c r="NC17" s="40">
        <f t="shared" si="0"/>
        <v>71.771697422510528</v>
      </c>
    </row>
    <row r="18" spans="1:367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7">
        <v>2854310</v>
      </c>
      <c r="MS18" s="7">
        <f>MR18/INDEX(exchange_rates19,MATCH('Food Items CMB_Sorghum'!$A18,Exch_regions1,0),MATCH('Food Items CMB_Sorghum'!MR$1,exch_month22,0))</f>
        <v>92.572216216216219</v>
      </c>
      <c r="MT18" s="7">
        <v>2907969.9999583331</v>
      </c>
      <c r="MU18" s="7">
        <f>MT18/INDEX(exchange_rates20,MATCH('Food Items CMB_Sorghum'!$A18,Exch_regions1,0),MATCH('Food Items CMB_Sorghum'!MT$1,exch_month23,0))</f>
        <v>92.807553190159567</v>
      </c>
      <c r="MV18" s="7">
        <v>2935155.4166666665</v>
      </c>
      <c r="MW18" s="7">
        <f>MV18/INDEX(exchange_rates21,MATCH('Food Items CMB_Sorghum'!$A18,Exch_regions1,0),MATCH('Food Items CMB_Sorghum'!MV$1,exch_month24,0))</f>
        <v>91.343010892116183</v>
      </c>
      <c r="MX18" s="7">
        <v>3171608.75</v>
      </c>
      <c r="MY18" s="7">
        <f>MX18/INDEX(exchange_rates22,MATCH('Food Items CMB_Sorghum'!$A18,Exch_regions1,0),MATCH('Food Items CMB_Sorghum'!MX$1,exch_month25,0))</f>
        <v>95.148262499999987</v>
      </c>
      <c r="MZ18" s="7">
        <v>3305920.8333333335</v>
      </c>
      <c r="NA18" s="7">
        <f>MZ18/INDEX(exchange_rates23,MATCH('Food Items CMB_Sorghum'!$A18,Exch_regions1,0),MATCH('Food Items CMB_Sorghum'!MZ$1,exch_month26,0))</f>
        <v>99.177624999999992</v>
      </c>
      <c r="NB18" s="40">
        <f t="shared" si="0"/>
        <v>2212958.5499999998</v>
      </c>
      <c r="NC18" s="40">
        <f t="shared" si="0"/>
        <v>80.662727815619178</v>
      </c>
    </row>
    <row r="19" spans="1:367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7">
        <v>2700156.25</v>
      </c>
      <c r="MS19" s="7">
        <f>MR19/INDEX(exchange_rates19,MATCH('Food Items CMB_Sorghum'!$A19,Exch_regions1,0),MATCH('Food Items CMB_Sorghum'!MR$1,exch_month22,0))</f>
        <v>90.005208333333329</v>
      </c>
      <c r="MT19" s="7">
        <v>2670531.25</v>
      </c>
      <c r="MU19" s="7">
        <f>MT19/INDEX(exchange_rates20,MATCH('Food Items CMB_Sorghum'!$A19,Exch_regions1,0),MATCH('Food Items CMB_Sorghum'!MT$1,exch_month23,0))</f>
        <v>89.017708333333331</v>
      </c>
      <c r="MV19" s="7">
        <v>2702187.5</v>
      </c>
      <c r="MW19" s="7">
        <f>MV19/INDEX(exchange_rates21,MATCH('Food Items CMB_Sorghum'!$A19,Exch_regions1,0),MATCH('Food Items CMB_Sorghum'!MV$1,exch_month24,0))</f>
        <v>90.072916666666671</v>
      </c>
      <c r="MX19" s="7">
        <v>2807500</v>
      </c>
      <c r="MY19" s="7">
        <f>MX19/INDEX(exchange_rates22,MATCH('Food Items CMB_Sorghum'!$A19,Exch_regions1,0),MATCH('Food Items CMB_Sorghum'!MX$1,exch_month25,0))</f>
        <v>93.583333333333329</v>
      </c>
      <c r="MZ19" s="7">
        <v>2941500</v>
      </c>
      <c r="NA19" s="7">
        <f>MZ19/INDEX(exchange_rates23,MATCH('Food Items CMB_Sorghum'!$A19,Exch_regions1,0),MATCH('Food Items CMB_Sorghum'!MZ$1,exch_month26,0))</f>
        <v>98.05</v>
      </c>
      <c r="NB19" s="40">
        <f t="shared" si="0"/>
        <v>2725425.5</v>
      </c>
      <c r="NC19" s="40">
        <f t="shared" si="0"/>
        <v>99.492590285963615</v>
      </c>
    </row>
    <row r="20" spans="1:367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7">
        <v>2127250</v>
      </c>
      <c r="MS20" s="7">
        <f>MR20/INDEX(exchange_rates19,MATCH('Food Items CMB_Sorghum'!$A20,Exch_regions1,0),MATCH('Food Items CMB_Sorghum'!MR$1,exch_month22,0))</f>
        <v>78.064220183486242</v>
      </c>
      <c r="MT20" s="7">
        <v>2057583.3333333333</v>
      </c>
      <c r="MU20" s="7">
        <f>MT20/INDEX(exchange_rates20,MATCH('Food Items CMB_Sorghum'!$A20,Exch_regions1,0),MATCH('Food Items CMB_Sorghum'!MT$1,exch_month23,0))</f>
        <v>74.258646616541355</v>
      </c>
      <c r="MV20" s="7">
        <v>2085675</v>
      </c>
      <c r="MW20" s="7">
        <f>MV20/INDEX(exchange_rates21,MATCH('Food Items CMB_Sorghum'!$A20,Exch_regions1,0),MATCH('Food Items CMB_Sorghum'!MV$1,exch_month24,0))</f>
        <v>75.272481203007516</v>
      </c>
      <c r="MX20" s="7">
        <v>2311666.6666666665</v>
      </c>
      <c r="MY20" s="7">
        <f>MX20/INDEX(exchange_rates22,MATCH('Food Items CMB_Sorghum'!$A20,Exch_regions1,0),MATCH('Food Items CMB_Sorghum'!MX$1,exch_month25,0))</f>
        <v>81.901387658695</v>
      </c>
      <c r="MZ20" s="7">
        <v>2358791.6666666665</v>
      </c>
      <c r="NA20" s="7">
        <f>MZ20/INDEX(exchange_rates23,MATCH('Food Items CMB_Sorghum'!$A20,Exch_regions1,0),MATCH('Food Items CMB_Sorghum'!MZ$1,exch_month26,0))</f>
        <v>83.178078166323829</v>
      </c>
      <c r="NB20" s="40">
        <f t="shared" si="0"/>
        <v>2122901.4666666663</v>
      </c>
      <c r="NC20" s="40">
        <f t="shared" si="0"/>
        <v>81.165061126191929</v>
      </c>
    </row>
    <row r="21" spans="1:367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</row>
    <row r="35" spans="264:264" x14ac:dyDescent="0.25">
      <c r="JD35" s="9" t="s">
        <v>66</v>
      </c>
    </row>
  </sheetData>
  <mergeCells count="184">
    <mergeCell ref="MZ1:NA1"/>
    <mergeCell ref="MV1:MW1"/>
    <mergeCell ref="MR1:M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  <mergeCell ref="MT1:MU1"/>
    <mergeCell ref="MN1:MO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NB1:NC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CD1:CE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MX1:MY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  <mergeCell ref="GB1:G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NF33"/>
  <sheetViews>
    <sheetView zoomScaleNormal="100" workbookViewId="0">
      <pane xSplit="1" ySplit="1" topLeftCell="MO2" activePane="bottomRight" state="frozen"/>
      <selection pane="topRight" activeCell="B1" sqref="B1"/>
      <selection pane="bottomLeft" activeCell="A3" sqref="A3"/>
      <selection pane="bottomRight" activeCell="NB1" sqref="NB1:NC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65" width="8.81640625" style="9"/>
    <col min="366" max="366" width="9.54296875" style="9" customWidth="1"/>
    <col min="367" max="368" width="8.81640625" style="9"/>
    <col min="369" max="369" width="8.81640625" style="9" customWidth="1"/>
    <col min="370" max="388" width="8.81640625" style="9"/>
    <col min="389" max="389" width="15" style="9" customWidth="1"/>
    <col min="390" max="537" width="10.1796875" style="9" customWidth="1"/>
    <col min="538" max="644" width="8.81640625" style="9"/>
    <col min="645" max="645" width="15" style="9" customWidth="1"/>
    <col min="646" max="793" width="10.1796875" style="9" customWidth="1"/>
    <col min="794" max="900" width="8.81640625" style="9"/>
    <col min="901" max="901" width="15" style="9" customWidth="1"/>
    <col min="902" max="1049" width="10.1796875" style="9" customWidth="1"/>
    <col min="1050" max="1156" width="8.81640625" style="9"/>
    <col min="1157" max="1157" width="15" style="9" customWidth="1"/>
    <col min="1158" max="1305" width="10.1796875" style="9" customWidth="1"/>
    <col min="1306" max="1412" width="8.81640625" style="9"/>
    <col min="1413" max="1413" width="15" style="9" customWidth="1"/>
    <col min="1414" max="1561" width="10.1796875" style="9" customWidth="1"/>
    <col min="1562" max="1668" width="8.81640625" style="9"/>
    <col min="1669" max="1669" width="15" style="9" customWidth="1"/>
    <col min="1670" max="1817" width="10.1796875" style="9" customWidth="1"/>
    <col min="1818" max="1924" width="8.81640625" style="9"/>
    <col min="1925" max="1925" width="15" style="9" customWidth="1"/>
    <col min="1926" max="2073" width="10.1796875" style="9" customWidth="1"/>
    <col min="2074" max="2180" width="8.81640625" style="9"/>
    <col min="2181" max="2181" width="15" style="9" customWidth="1"/>
    <col min="2182" max="2329" width="10.1796875" style="9" customWidth="1"/>
    <col min="2330" max="2436" width="8.81640625" style="9"/>
    <col min="2437" max="2437" width="15" style="9" customWidth="1"/>
    <col min="2438" max="2585" width="10.1796875" style="9" customWidth="1"/>
    <col min="2586" max="2692" width="8.81640625" style="9"/>
    <col min="2693" max="2693" width="15" style="9" customWidth="1"/>
    <col min="2694" max="2841" width="10.1796875" style="9" customWidth="1"/>
    <col min="2842" max="2948" width="8.81640625" style="9"/>
    <col min="2949" max="2949" width="15" style="9" customWidth="1"/>
    <col min="2950" max="3097" width="10.1796875" style="9" customWidth="1"/>
    <col min="3098" max="3204" width="8.81640625" style="9"/>
    <col min="3205" max="3205" width="15" style="9" customWidth="1"/>
    <col min="3206" max="3353" width="10.1796875" style="9" customWidth="1"/>
    <col min="3354" max="3460" width="8.81640625" style="9"/>
    <col min="3461" max="3461" width="15" style="9" customWidth="1"/>
    <col min="3462" max="3609" width="10.1796875" style="9" customWidth="1"/>
    <col min="3610" max="3716" width="8.81640625" style="9"/>
    <col min="3717" max="3717" width="15" style="9" customWidth="1"/>
    <col min="3718" max="3865" width="10.1796875" style="9" customWidth="1"/>
    <col min="3866" max="3972" width="8.81640625" style="9"/>
    <col min="3973" max="3973" width="15" style="9" customWidth="1"/>
    <col min="3974" max="4121" width="10.1796875" style="9" customWidth="1"/>
    <col min="4122" max="4228" width="8.81640625" style="9"/>
    <col min="4229" max="4229" width="15" style="9" customWidth="1"/>
    <col min="4230" max="4377" width="10.1796875" style="9" customWidth="1"/>
    <col min="4378" max="4484" width="8.81640625" style="9"/>
    <col min="4485" max="4485" width="15" style="9" customWidth="1"/>
    <col min="4486" max="4633" width="10.1796875" style="9" customWidth="1"/>
    <col min="4634" max="4740" width="8.81640625" style="9"/>
    <col min="4741" max="4741" width="15" style="9" customWidth="1"/>
    <col min="4742" max="4889" width="10.1796875" style="9" customWidth="1"/>
    <col min="4890" max="4996" width="8.81640625" style="9"/>
    <col min="4997" max="4997" width="15" style="9" customWidth="1"/>
    <col min="4998" max="5145" width="10.1796875" style="9" customWidth="1"/>
    <col min="5146" max="5252" width="8.81640625" style="9"/>
    <col min="5253" max="5253" width="15" style="9" customWidth="1"/>
    <col min="5254" max="5401" width="10.1796875" style="9" customWidth="1"/>
    <col min="5402" max="5508" width="8.81640625" style="9"/>
    <col min="5509" max="5509" width="15" style="9" customWidth="1"/>
    <col min="5510" max="5657" width="10.1796875" style="9" customWidth="1"/>
    <col min="5658" max="5764" width="8.81640625" style="9"/>
    <col min="5765" max="5765" width="15" style="9" customWidth="1"/>
    <col min="5766" max="5913" width="10.1796875" style="9" customWidth="1"/>
    <col min="5914" max="6020" width="8.81640625" style="9"/>
    <col min="6021" max="6021" width="15" style="9" customWidth="1"/>
    <col min="6022" max="6169" width="10.1796875" style="9" customWidth="1"/>
    <col min="6170" max="6276" width="8.81640625" style="9"/>
    <col min="6277" max="6277" width="15" style="9" customWidth="1"/>
    <col min="6278" max="6425" width="10.1796875" style="9" customWidth="1"/>
    <col min="6426" max="6532" width="8.81640625" style="9"/>
    <col min="6533" max="6533" width="15" style="9" customWidth="1"/>
    <col min="6534" max="6681" width="10.1796875" style="9" customWidth="1"/>
    <col min="6682" max="6788" width="8.81640625" style="9"/>
    <col min="6789" max="6789" width="15" style="9" customWidth="1"/>
    <col min="6790" max="6937" width="10.1796875" style="9" customWidth="1"/>
    <col min="6938" max="7044" width="8.81640625" style="9"/>
    <col min="7045" max="7045" width="15" style="9" customWidth="1"/>
    <col min="7046" max="7193" width="10.1796875" style="9" customWidth="1"/>
    <col min="7194" max="7300" width="8.81640625" style="9"/>
    <col min="7301" max="7301" width="15" style="9" customWidth="1"/>
    <col min="7302" max="7449" width="10.1796875" style="9" customWidth="1"/>
    <col min="7450" max="7556" width="8.81640625" style="9"/>
    <col min="7557" max="7557" width="15" style="9" customWidth="1"/>
    <col min="7558" max="7705" width="10.1796875" style="9" customWidth="1"/>
    <col min="7706" max="7812" width="8.81640625" style="9"/>
    <col min="7813" max="7813" width="15" style="9" customWidth="1"/>
    <col min="7814" max="7961" width="10.1796875" style="9" customWidth="1"/>
    <col min="7962" max="8068" width="8.81640625" style="9"/>
    <col min="8069" max="8069" width="15" style="9" customWidth="1"/>
    <col min="8070" max="8217" width="10.1796875" style="9" customWidth="1"/>
    <col min="8218" max="8324" width="8.81640625" style="9"/>
    <col min="8325" max="8325" width="15" style="9" customWidth="1"/>
    <col min="8326" max="8473" width="10.1796875" style="9" customWidth="1"/>
    <col min="8474" max="8580" width="8.81640625" style="9"/>
    <col min="8581" max="8581" width="15" style="9" customWidth="1"/>
    <col min="8582" max="8729" width="10.1796875" style="9" customWidth="1"/>
    <col min="8730" max="8836" width="8.81640625" style="9"/>
    <col min="8837" max="8837" width="15" style="9" customWidth="1"/>
    <col min="8838" max="8985" width="10.1796875" style="9" customWidth="1"/>
    <col min="8986" max="9092" width="8.81640625" style="9"/>
    <col min="9093" max="9093" width="15" style="9" customWidth="1"/>
    <col min="9094" max="9241" width="10.1796875" style="9" customWidth="1"/>
    <col min="9242" max="9348" width="8.81640625" style="9"/>
    <col min="9349" max="9349" width="15" style="9" customWidth="1"/>
    <col min="9350" max="9497" width="10.1796875" style="9" customWidth="1"/>
    <col min="9498" max="9604" width="8.81640625" style="9"/>
    <col min="9605" max="9605" width="15" style="9" customWidth="1"/>
    <col min="9606" max="9753" width="10.1796875" style="9" customWidth="1"/>
    <col min="9754" max="9860" width="8.81640625" style="9"/>
    <col min="9861" max="9861" width="15" style="9" customWidth="1"/>
    <col min="9862" max="10009" width="10.1796875" style="9" customWidth="1"/>
    <col min="10010" max="10116" width="8.81640625" style="9"/>
    <col min="10117" max="10117" width="15" style="9" customWidth="1"/>
    <col min="10118" max="10265" width="10.1796875" style="9" customWidth="1"/>
    <col min="10266" max="10372" width="8.81640625" style="9"/>
    <col min="10373" max="10373" width="15" style="9" customWidth="1"/>
    <col min="10374" max="10521" width="10.1796875" style="9" customWidth="1"/>
    <col min="10522" max="10628" width="8.81640625" style="9"/>
    <col min="10629" max="10629" width="15" style="9" customWidth="1"/>
    <col min="10630" max="10777" width="10.1796875" style="9" customWidth="1"/>
    <col min="10778" max="10884" width="8.81640625" style="9"/>
    <col min="10885" max="10885" width="15" style="9" customWidth="1"/>
    <col min="10886" max="11033" width="10.1796875" style="9" customWidth="1"/>
    <col min="11034" max="11140" width="8.81640625" style="9"/>
    <col min="11141" max="11141" width="15" style="9" customWidth="1"/>
    <col min="11142" max="11289" width="10.1796875" style="9" customWidth="1"/>
    <col min="11290" max="11396" width="8.81640625" style="9"/>
    <col min="11397" max="11397" width="15" style="9" customWidth="1"/>
    <col min="11398" max="11545" width="10.1796875" style="9" customWidth="1"/>
    <col min="11546" max="11652" width="8.81640625" style="9"/>
    <col min="11653" max="11653" width="15" style="9" customWidth="1"/>
    <col min="11654" max="11801" width="10.1796875" style="9" customWidth="1"/>
    <col min="11802" max="11908" width="8.81640625" style="9"/>
    <col min="11909" max="11909" width="15" style="9" customWidth="1"/>
    <col min="11910" max="12057" width="10.1796875" style="9" customWidth="1"/>
    <col min="12058" max="12164" width="8.81640625" style="9"/>
    <col min="12165" max="12165" width="15" style="9" customWidth="1"/>
    <col min="12166" max="12313" width="10.1796875" style="9" customWidth="1"/>
    <col min="12314" max="12420" width="8.81640625" style="9"/>
    <col min="12421" max="12421" width="15" style="9" customWidth="1"/>
    <col min="12422" max="12569" width="10.1796875" style="9" customWidth="1"/>
    <col min="12570" max="12676" width="8.81640625" style="9"/>
    <col min="12677" max="12677" width="15" style="9" customWidth="1"/>
    <col min="12678" max="12825" width="10.1796875" style="9" customWidth="1"/>
    <col min="12826" max="12932" width="8.81640625" style="9"/>
    <col min="12933" max="12933" width="15" style="9" customWidth="1"/>
    <col min="12934" max="13081" width="10.1796875" style="9" customWidth="1"/>
    <col min="13082" max="13188" width="8.81640625" style="9"/>
    <col min="13189" max="13189" width="15" style="9" customWidth="1"/>
    <col min="13190" max="13337" width="10.1796875" style="9" customWidth="1"/>
    <col min="13338" max="13444" width="8.81640625" style="9"/>
    <col min="13445" max="13445" width="15" style="9" customWidth="1"/>
    <col min="13446" max="13593" width="10.1796875" style="9" customWidth="1"/>
    <col min="13594" max="13700" width="8.81640625" style="9"/>
    <col min="13701" max="13701" width="15" style="9" customWidth="1"/>
    <col min="13702" max="13849" width="10.1796875" style="9" customWidth="1"/>
    <col min="13850" max="13956" width="8.81640625" style="9"/>
    <col min="13957" max="13957" width="15" style="9" customWidth="1"/>
    <col min="13958" max="14105" width="10.1796875" style="9" customWidth="1"/>
    <col min="14106" max="14212" width="8.81640625" style="9"/>
    <col min="14213" max="14213" width="15" style="9" customWidth="1"/>
    <col min="14214" max="14361" width="10.1796875" style="9" customWidth="1"/>
    <col min="14362" max="14468" width="8.81640625" style="9"/>
    <col min="14469" max="14469" width="15" style="9" customWidth="1"/>
    <col min="14470" max="14617" width="10.1796875" style="9" customWidth="1"/>
    <col min="14618" max="14724" width="8.81640625" style="9"/>
    <col min="14725" max="14725" width="15" style="9" customWidth="1"/>
    <col min="14726" max="14873" width="10.1796875" style="9" customWidth="1"/>
    <col min="14874" max="14980" width="8.81640625" style="9"/>
    <col min="14981" max="14981" width="15" style="9" customWidth="1"/>
    <col min="14982" max="15129" width="10.1796875" style="9" customWidth="1"/>
    <col min="15130" max="15236" width="8.81640625" style="9"/>
    <col min="15237" max="15237" width="15" style="9" customWidth="1"/>
    <col min="15238" max="15385" width="10.1796875" style="9" customWidth="1"/>
    <col min="15386" max="15492" width="8.81640625" style="9"/>
    <col min="15493" max="15493" width="15" style="9" customWidth="1"/>
    <col min="15494" max="15641" width="10.1796875" style="9" customWidth="1"/>
    <col min="15642" max="15748" width="8.81640625" style="9"/>
    <col min="15749" max="15749" width="15" style="9" customWidth="1"/>
    <col min="15750" max="15897" width="10.1796875" style="9" customWidth="1"/>
    <col min="15898" max="16004" width="8.81640625" style="9"/>
    <col min="16005" max="16005" width="15" style="9" customWidth="1"/>
    <col min="16006" max="16153" width="10.1796875" style="9" customWidth="1"/>
    <col min="16154" max="16260" width="8.81640625" style="9"/>
    <col min="16261" max="16261" width="15" style="9" customWidth="1"/>
    <col min="16262" max="16384" width="10.1796875" style="9" customWidth="1"/>
  </cols>
  <sheetData>
    <row r="1" spans="1:370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8" t="s">
        <v>67</v>
      </c>
      <c r="NC1" s="59"/>
    </row>
    <row r="2" spans="1:370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38" t="s">
        <v>18</v>
      </c>
      <c r="NC2" s="39" t="s">
        <v>19</v>
      </c>
    </row>
    <row r="3" spans="1:370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7">
        <v>1083816.6666666667</v>
      </c>
      <c r="MS3" s="7">
        <f>MR3/INDEX(exchange_rates19,MATCH('Non-Food Items CMB'!$A3,Exch_regions1,0),MATCH('Non-Food Items CMB'!MR$1,exch_month22,0))</f>
        <v>41.685256410256414</v>
      </c>
      <c r="MT3" s="7">
        <v>1093650</v>
      </c>
      <c r="MU3" s="7">
        <f>MT3/INDEX(exchange_rates20,MATCH('Non-Food Items CMB'!$A3,Exch_regions1,0),MATCH('Non-Food Items CMB'!MT$1,exch_month23,0))</f>
        <v>39.058928571428574</v>
      </c>
      <c r="MV3" s="7">
        <v>1093650</v>
      </c>
      <c r="MW3" s="7">
        <f>MV3/INDEX(exchange_rates21,MATCH('Non-Food Items CMB'!$A3,Exch_regions1,0),MATCH('Non-Food Items CMB'!MV$1,exch_month24,0))</f>
        <v>41.531012658227851</v>
      </c>
      <c r="MX3" s="7">
        <v>1021650</v>
      </c>
      <c r="MY3" s="7">
        <f>MX3/INDEX(exchange_rates22,MATCH('Non-Food Items CMB'!$A3,Exch_regions1,0),MATCH('Non-Food Items CMB'!MX$1,exch_month25,0))</f>
        <v>38.796835443037978</v>
      </c>
      <c r="MZ3" s="7">
        <v>1108650</v>
      </c>
      <c r="NA3" s="7">
        <f>MZ3/INDEX(exchange_rates23,MATCH('Non-Food Items CMB'!$A3,Exch_regions1,0),MATCH(MZ$1,exch_month26,0))</f>
        <v>42.10063291139241</v>
      </c>
      <c r="NB3" s="40">
        <f>AVERAGE(IJ3,JH3,KF3,LD3,MB3)</f>
        <v>985906.66666666674</v>
      </c>
      <c r="NC3" s="40">
        <f>AVERAGE(IK3,JI3,KG3,LE3,MC3)</f>
        <v>37.959225724022176</v>
      </c>
      <c r="NE3" s="6"/>
      <c r="NF3" s="37"/>
    </row>
    <row r="4" spans="1:370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7">
        <v>1000750</v>
      </c>
      <c r="MS4" s="7">
        <f>MR4/INDEX(exchange_rates19,MATCH('Non-Food Items CMB'!$A4,Exch_regions1,0),MATCH('Non-Food Items CMB'!MR$1,exch_month22,0))</f>
        <v>27.417808219178081</v>
      </c>
      <c r="MT4" s="7">
        <v>1000975</v>
      </c>
      <c r="MU4" s="7">
        <f>MT4/INDEX(exchange_rates20,MATCH('Non-Food Items CMB'!$A4,Exch_regions1,0),MATCH('Non-Food Items CMB'!MT$1,exch_month23,0))</f>
        <v>27.05337837837838</v>
      </c>
      <c r="MV4" s="7">
        <v>1002000</v>
      </c>
      <c r="MW4" s="7">
        <f>MV4/INDEX(exchange_rates21,MATCH('Non-Food Items CMB'!$A4,Exch_regions1,0),MATCH('Non-Food Items CMB'!MV$1,exch_month24,0))</f>
        <v>27.377049180327869</v>
      </c>
      <c r="MX4" s="7">
        <v>1002000</v>
      </c>
      <c r="MY4" s="7">
        <f>MX4/INDEX(exchange_rates22,MATCH('Non-Food Items CMB'!$A4,Exch_regions1,0),MATCH('Non-Food Items CMB'!MX$1,exch_month25,0))</f>
        <v>27.833333333333332</v>
      </c>
      <c r="MZ4" s="7">
        <v>1005750</v>
      </c>
      <c r="NA4" s="7">
        <f>MZ4/INDEX(exchange_rates23,MATCH('Non-Food Items CMB'!$A4,Exch_regions1,0),MATCH(MZ$1,exch_month26,0))</f>
        <v>27.554794520547944</v>
      </c>
      <c r="NB4" s="40">
        <f t="shared" ref="NB4:NC20" si="73">AVERAGE(IJ4,JH4,KF4,LD4,MB4)</f>
        <v>929500</v>
      </c>
      <c r="NC4" s="40">
        <f t="shared" si="73"/>
        <v>27.088026007184556</v>
      </c>
      <c r="NE4" s="6"/>
      <c r="NF4" s="37"/>
    </row>
    <row r="5" spans="1:370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7">
        <v>1419253</v>
      </c>
      <c r="MS5" s="7">
        <f>MR5/INDEX(exchange_rates19,MATCH('Non-Food Items CMB'!$A5,Exch_regions1,0),MATCH('Non-Food Items CMB'!MR$1,exch_month22,0))</f>
        <v>33.791738095238095</v>
      </c>
      <c r="MT5" s="7">
        <v>1382924.5</v>
      </c>
      <c r="MU5" s="7">
        <f>MT5/INDEX(exchange_rates20,MATCH('Non-Food Items CMB'!$A5,Exch_regions1,0),MATCH('Non-Food Items CMB'!MT$1,exch_month23,0))</f>
        <v>32.926773809523809</v>
      </c>
      <c r="MV5" s="7">
        <v>1430140</v>
      </c>
      <c r="MW5" s="7">
        <f>MV5/INDEX(exchange_rates21,MATCH('Non-Food Items CMB'!$A5,Exch_regions1,0),MATCH('Non-Food Items CMB'!MV$1,exch_month24,0))</f>
        <v>34.050952380952381</v>
      </c>
      <c r="MX5" s="7">
        <v>1432540.5</v>
      </c>
      <c r="MY5" s="7">
        <f>MX5/INDEX(exchange_rates22,MATCH('Non-Food Items CMB'!$A5,Exch_regions1,0),MATCH('Non-Food Items CMB'!MX$1,exch_month25,0))</f>
        <v>34.108107142857143</v>
      </c>
      <c r="MZ5" s="7">
        <v>1447715.75</v>
      </c>
      <c r="NA5" s="7">
        <f>MZ5/INDEX(exchange_rates23,MATCH('Non-Food Items CMB'!$A5,Exch_regions1,0),MATCH(MZ$1,exch_month26,0))</f>
        <v>34.46942261904762</v>
      </c>
      <c r="NB5" s="40">
        <f t="shared" si="73"/>
        <v>1339348.8</v>
      </c>
      <c r="NC5" s="40">
        <f t="shared" si="73"/>
        <v>32.226983882783884</v>
      </c>
      <c r="NE5" s="6"/>
      <c r="NF5" s="37"/>
    </row>
    <row r="6" spans="1:370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7">
        <v>3342500</v>
      </c>
      <c r="MS6" s="7">
        <f>MR6/INDEX(exchange_rates19,MATCH('Non-Food Items CMB'!$A6,Exch_regions1,0),MATCH('Non-Food Items CMB'!MR$1,exch_month22,0))</f>
        <v>79.583333333333329</v>
      </c>
      <c r="MT6" s="7">
        <v>3215500</v>
      </c>
      <c r="MU6" s="7">
        <f>MT6/INDEX(exchange_rates20,MATCH('Non-Food Items CMB'!$A6,Exch_regions1,0),MATCH('Non-Food Items CMB'!MT$1,exch_month23,0))</f>
        <v>76.55952380952381</v>
      </c>
      <c r="MV6" s="7">
        <v>3222500</v>
      </c>
      <c r="MW6" s="7">
        <f>MV6/INDEX(exchange_rates21,MATCH('Non-Food Items CMB'!$A6,Exch_regions1,0),MATCH('Non-Food Items CMB'!MV$1,exch_month24,0))</f>
        <v>76.726190476190482</v>
      </c>
      <c r="MX6" s="7">
        <v>3226250</v>
      </c>
      <c r="MY6" s="7">
        <f>MX6/INDEX(exchange_rates22,MATCH('Non-Food Items CMB'!$A6,Exch_regions1,0),MATCH('Non-Food Items CMB'!MX$1,exch_month25,0))</f>
        <v>76.81547619047619</v>
      </c>
      <c r="MZ6" s="7">
        <v>3298875</v>
      </c>
      <c r="NA6" s="7">
        <f>MZ6/INDEX(exchange_rates23,MATCH('Non-Food Items CMB'!$A6,Exch_regions1,0),MATCH(MZ$1,exch_month26,0))</f>
        <v>78.544642857142861</v>
      </c>
      <c r="NB6" s="40">
        <f t="shared" si="73"/>
        <v>2823245</v>
      </c>
      <c r="NC6" s="40">
        <f t="shared" si="73"/>
        <v>66.718128078817728</v>
      </c>
      <c r="NE6" s="6"/>
      <c r="NF6" s="37"/>
    </row>
    <row r="7" spans="1:370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7">
        <v>2600000</v>
      </c>
      <c r="MS7" s="7">
        <f>MR7/INDEX(exchange_rates19,MATCH('Non-Food Items CMB'!$A7,Exch_regions1,0),MATCH('Non-Food Items CMB'!MR$1,exch_month22,0))</f>
        <v>65</v>
      </c>
      <c r="MT7" s="7">
        <v>2828249.9997</v>
      </c>
      <c r="MU7" s="7">
        <f>MT7/INDEX(exchange_rates20,MATCH('Non-Food Items CMB'!$A7,Exch_regions1,0),MATCH('Non-Food Items CMB'!MT$1,exch_month23,0))</f>
        <v>70.706249992500005</v>
      </c>
      <c r="MV7" s="7">
        <v>2891500</v>
      </c>
      <c r="MW7" s="7">
        <f>MV7/INDEX(exchange_rates21,MATCH('Non-Food Items CMB'!$A7,Exch_regions1,0),MATCH('Non-Food Items CMB'!MV$1,exch_month24,0))</f>
        <v>71.571782178217816</v>
      </c>
      <c r="MX7" s="7">
        <v>2871500</v>
      </c>
      <c r="MY7" s="7">
        <f>MX7/INDEX(exchange_rates22,MATCH('Non-Food Items CMB'!$A7,Exch_regions1,0),MATCH('Non-Food Items CMB'!MX$1,exch_month25,0))</f>
        <v>71.787499999999994</v>
      </c>
      <c r="MZ7" s="7">
        <v>3002750</v>
      </c>
      <c r="NA7" s="7">
        <f>MZ7/INDEX(exchange_rates23,MATCH('Non-Food Items CMB'!$A7,Exch_regions1,0),MATCH(MZ$1,exch_month26,0))</f>
        <v>75.068749999999994</v>
      </c>
      <c r="NB7" s="40">
        <f t="shared" si="73"/>
        <v>2639795.9</v>
      </c>
      <c r="NC7" s="40">
        <f t="shared" si="73"/>
        <v>64.88316138888888</v>
      </c>
      <c r="NE7" s="6"/>
      <c r="NF7" s="37"/>
    </row>
    <row r="8" spans="1:370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7">
        <v>4018500</v>
      </c>
      <c r="MS8" s="7">
        <f>MR8/INDEX(exchange_rates19,MATCH('Non-Food Items CMB'!$A8,Exch_regions1,0),MATCH('Non-Food Items CMB'!MR$1,exch_month22,0))</f>
        <v>95.678571428571431</v>
      </c>
      <c r="MT8" s="7">
        <v>4040500</v>
      </c>
      <c r="MU8" s="7">
        <f>MT8/INDEX(exchange_rates20,MATCH('Non-Food Items CMB'!$A8,Exch_regions1,0),MATCH('Non-Food Items CMB'!MT$1,exch_month23,0))</f>
        <v>96.202380952380949</v>
      </c>
      <c r="MV8" s="7">
        <v>4086500</v>
      </c>
      <c r="MW8" s="7">
        <f>MV8/INDEX(exchange_rates21,MATCH('Non-Food Items CMB'!$A8,Exch_regions1,0),MATCH('Non-Food Items CMB'!MV$1,exch_month24,0))</f>
        <v>97.297619047619051</v>
      </c>
      <c r="MX8" s="7">
        <v>4063500</v>
      </c>
      <c r="MY8" s="7">
        <f>MX8/INDEX(exchange_rates22,MATCH('Non-Food Items CMB'!$A8,Exch_regions1,0),MATCH('Non-Food Items CMB'!MX$1,exch_month25,0))</f>
        <v>96.75</v>
      </c>
      <c r="MZ8" s="7">
        <v>4086000</v>
      </c>
      <c r="NA8" s="7">
        <f>MZ8/INDEX(exchange_rates23,MATCH('Non-Food Items CMB'!$A8,Exch_regions1,0),MATCH(MZ$1,exch_month26,0))</f>
        <v>97.285714285714292</v>
      </c>
      <c r="NB8" s="40">
        <f t="shared" si="73"/>
        <v>3314088.9709951454</v>
      </c>
      <c r="NC8" s="40">
        <f t="shared" si="73"/>
        <v>80.046271893926246</v>
      </c>
      <c r="NE8" s="6"/>
      <c r="NF8" s="37"/>
    </row>
    <row r="9" spans="1:370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7">
        <v>683500</v>
      </c>
      <c r="MS9" s="7">
        <f>MR9/INDEX(exchange_rates19,MATCH('Non-Food Items CMB'!$A9,Exch_regions1,0),MATCH('Non-Food Items CMB'!MR$1,exch_month22,0))</f>
        <v>63.878504672897193</v>
      </c>
      <c r="MT9" s="7">
        <v>686000</v>
      </c>
      <c r="MU9" s="7">
        <f>MT9/INDEX(exchange_rates20,MATCH('Non-Food Items CMB'!$A9,Exch_regions1,0),MATCH('Non-Food Items CMB'!MT$1,exch_month23,0))</f>
        <v>63.371824480369519</v>
      </c>
      <c r="MV9" s="7">
        <v>686000</v>
      </c>
      <c r="MW9" s="7">
        <f>MV9/INDEX(exchange_rates21,MATCH('Non-Food Items CMB'!$A9,Exch_regions1,0),MATCH('Non-Food Items CMB'!MV$1,exch_month24,0))</f>
        <v>63.518518518518519</v>
      </c>
      <c r="MX9" s="7">
        <v>676000</v>
      </c>
      <c r="MY9" s="7">
        <f>MX9/INDEX(exchange_rates22,MATCH('Non-Food Items CMB'!$A9,Exch_regions1,0),MATCH('Non-Food Items CMB'!MX$1,exch_month25,0))</f>
        <v>62.883720930232556</v>
      </c>
      <c r="MZ9" s="7">
        <v>691000</v>
      </c>
      <c r="NA9" s="7">
        <f>MZ9/INDEX(exchange_rates23,MATCH('Non-Food Items CMB'!$A9,Exch_regions1,0),MATCH(MZ$1,exch_month26,0))</f>
        <v>63.981481481481481</v>
      </c>
      <c r="NB9" s="40">
        <f t="shared" si="73"/>
        <v>503059.9</v>
      </c>
      <c r="NC9" s="40">
        <f t="shared" si="73"/>
        <v>56.070811159012443</v>
      </c>
      <c r="NE9" s="6"/>
      <c r="NF9" s="37"/>
    </row>
    <row r="10" spans="1:370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7">
        <v>449250</v>
      </c>
      <c r="MS10" s="7">
        <f>MR10/INDEX(exchange_rates19,MATCH('Non-Food Items CMB'!$A10,Exch_regions1,0),MATCH('Non-Food Items CMB'!MR$1,exch_month22,0))</f>
        <v>43.829268292682926</v>
      </c>
      <c r="MT10" s="7">
        <v>650500</v>
      </c>
      <c r="MU10" s="7">
        <f>MT10/INDEX(exchange_rates20,MATCH('Non-Food Items CMB'!$A10,Exch_regions1,0),MATCH('Non-Food Items CMB'!MT$1,exch_month23,0))</f>
        <v>65.05</v>
      </c>
      <c r="MV10" s="7">
        <v>650500</v>
      </c>
      <c r="MW10" s="7">
        <f>MV10/INDEX(exchange_rates21,MATCH('Non-Food Items CMB'!$A10,Exch_regions1,0),MATCH('Non-Food Items CMB'!MV$1,exch_month24,0))</f>
        <v>65.05</v>
      </c>
      <c r="MX10" s="7">
        <v>640500</v>
      </c>
      <c r="MY10" s="7">
        <f>MX10/INDEX(exchange_rates22,MATCH('Non-Food Items CMB'!$A10,Exch_regions1,0),MATCH('Non-Food Items CMB'!MX$1,exch_month25,0))</f>
        <v>59.859813084112147</v>
      </c>
      <c r="MZ10" s="7">
        <v>655500</v>
      </c>
      <c r="NA10" s="7">
        <f>MZ10/INDEX(exchange_rates23,MATCH('Non-Food Items CMB'!$A10,Exch_regions1,0),MATCH(MZ$1,exch_month26,0))</f>
        <v>65.55</v>
      </c>
      <c r="NB10" s="40">
        <f t="shared" si="73"/>
        <v>353965.7</v>
      </c>
      <c r="NC10" s="40">
        <f t="shared" si="73"/>
        <v>39.768914327310696</v>
      </c>
      <c r="NE10" s="6"/>
      <c r="NF10" s="37"/>
    </row>
    <row r="11" spans="1:370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7">
        <v>699875</v>
      </c>
      <c r="MS11" s="7">
        <f>MR11/INDEX(exchange_rates19,MATCH('Non-Food Items CMB'!$A11,Exch_regions1,0),MATCH('Non-Food Items CMB'!MR$1,exch_month22,0))</f>
        <v>69.987499999999997</v>
      </c>
      <c r="MT11" s="7">
        <v>703500</v>
      </c>
      <c r="MU11" s="7">
        <f>MT11/INDEX(exchange_rates20,MATCH('Non-Food Items CMB'!$A11,Exch_regions1,0),MATCH('Non-Food Items CMB'!MT$1,exch_month23,0))</f>
        <v>70.349999999999994</v>
      </c>
      <c r="MV11" s="7">
        <v>703468.75</v>
      </c>
      <c r="MW11" s="7">
        <f>MV11/INDEX(exchange_rates21,MATCH('Non-Food Items CMB'!$A11,Exch_regions1,0),MATCH('Non-Food Items CMB'!MV$1,exch_month24,0))</f>
        <v>67.96799516908213</v>
      </c>
      <c r="MX11" s="7">
        <v>693718.75</v>
      </c>
      <c r="MY11" s="7">
        <f>MX11/INDEX(exchange_rates22,MATCH('Non-Food Items CMB'!$A11,Exch_regions1,0),MATCH('Non-Food Items CMB'!MX$1,exch_month25,0))</f>
        <v>66.903148808949751</v>
      </c>
      <c r="MZ11" s="7">
        <v>717250</v>
      </c>
      <c r="NA11" s="7">
        <f>MZ11/INDEX(exchange_rates23,MATCH('Non-Food Items CMB'!$A11,Exch_regions1,0),MATCH(MZ$1,exch_month26,0))</f>
        <v>66.798603026775325</v>
      </c>
      <c r="NB11" s="40">
        <f t="shared" si="73"/>
        <v>523259.65</v>
      </c>
      <c r="NC11" s="40">
        <f t="shared" si="73"/>
        <v>58.841857369534146</v>
      </c>
      <c r="NE11" s="6"/>
      <c r="NF11" s="37"/>
    </row>
    <row r="12" spans="1:370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7">
        <v>762583.33333333337</v>
      </c>
      <c r="MS12" s="7">
        <f>MR12/INDEX(exchange_rates19,MATCH('Non-Food Items CMB'!$A12,Exch_regions1,0),MATCH('Non-Food Items CMB'!MR$1,exch_month22,0))</f>
        <v>25.140109890109894</v>
      </c>
      <c r="MT12" s="7">
        <v>829083.33333333337</v>
      </c>
      <c r="MU12" s="7">
        <f>MT12/INDEX(exchange_rates20,MATCH('Non-Food Items CMB'!$A12,Exch_regions1,0),MATCH('Non-Food Items CMB'!MT$1,exch_month23,0))</f>
        <v>27.712783144477502</v>
      </c>
      <c r="MV12" s="7">
        <v>818500</v>
      </c>
      <c r="MW12" s="7">
        <f>MV12/INDEX(exchange_rates21,MATCH('Non-Food Items CMB'!$A12,Exch_regions1,0),MATCH('Non-Food Items CMB'!MV$1,exch_month24,0))</f>
        <v>26.777535441657577</v>
      </c>
      <c r="MX12" s="7">
        <v>797500</v>
      </c>
      <c r="MY12" s="7">
        <f>MX12/INDEX(exchange_rates22,MATCH('Non-Food Items CMB'!$A12,Exch_regions1,0),MATCH('Non-Food Items CMB'!MX$1,exch_month25,0))</f>
        <v>26.090228023685675</v>
      </c>
      <c r="MZ12" s="7">
        <v>775416.66666666663</v>
      </c>
      <c r="NA12" s="7">
        <f>MZ12/INDEX(exchange_rates23,MATCH('Non-Food Items CMB'!$A12,Exch_regions1,0),MATCH(MZ$1,exch_month26,0))</f>
        <v>24.551451187335093</v>
      </c>
      <c r="NB12" s="40">
        <f t="shared" si="73"/>
        <v>1006673.2666666666</v>
      </c>
      <c r="NC12" s="40">
        <f t="shared" si="73"/>
        <v>34.391855918831361</v>
      </c>
      <c r="NE12" s="6"/>
      <c r="NF12" s="37"/>
    </row>
    <row r="13" spans="1:370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7">
        <v>1014166.6666666666</v>
      </c>
      <c r="MS13" s="7">
        <f>MR13/INDEX(exchange_rates19,MATCH('Non-Food Items CMB'!$A13,Exch_regions1,0),MATCH('Non-Food Items CMB'!MR$1,exch_month22,0))</f>
        <v>30.198511166253098</v>
      </c>
      <c r="MT13" s="7">
        <v>1030833.3333333334</v>
      </c>
      <c r="MU13" s="7">
        <f>MT13/INDEX(exchange_rates20,MATCH('Non-Food Items CMB'!$A13,Exch_regions1,0),MATCH('Non-Food Items CMB'!MT$1,exch_month23,0))</f>
        <v>34.361111111111114</v>
      </c>
      <c r="MV13" s="7">
        <v>1086900</v>
      </c>
      <c r="MW13" s="7">
        <f>MV13/INDEX(exchange_rates21,MATCH('Non-Food Items CMB'!$A13,Exch_regions1,0),MATCH('Non-Food Items CMB'!MV$1,exch_month24,0))</f>
        <v>34.688666900711709</v>
      </c>
      <c r="MX13" s="7">
        <v>1168916.6666666667</v>
      </c>
      <c r="MY13" s="7">
        <f>MX13/INDEX(exchange_rates22,MATCH('Non-Food Items CMB'!$A13,Exch_regions1,0),MATCH('Non-Food Items CMB'!MX$1,exch_month25,0))</f>
        <v>37.706989247311832</v>
      </c>
      <c r="MZ13" s="7">
        <v>1140666.6666666667</v>
      </c>
      <c r="NA13" s="7">
        <f>MZ13/INDEX(exchange_rates23,MATCH('Non-Food Items CMB'!$A13,Exch_regions1,0),MATCH(MZ$1,exch_month26,0))</f>
        <v>35.461139896373055</v>
      </c>
      <c r="NB13" s="40">
        <f t="shared" si="73"/>
        <v>980166.86666666658</v>
      </c>
      <c r="NC13" s="40">
        <f t="shared" si="73"/>
        <v>36.686395569759661</v>
      </c>
      <c r="NE13" s="6"/>
      <c r="NF13" s="37"/>
    </row>
    <row r="14" spans="1:370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7">
        <v>1111125</v>
      </c>
      <c r="MS14" s="7">
        <f>MR14/INDEX(exchange_rates19,MATCH('Non-Food Items CMB'!$A14,Exch_regions1,0),MATCH('Non-Food Items CMB'!MR$1,exch_month22,0))</f>
        <v>37.745222929936304</v>
      </c>
      <c r="MT14" s="7">
        <v>1147968.75</v>
      </c>
      <c r="MU14" s="7">
        <f>MT14/INDEX(exchange_rates20,MATCH('Non-Food Items CMB'!$A14,Exch_regions1,0),MATCH('Non-Food Items CMB'!MT$1,exch_month23,0))</f>
        <v>38.186070686070686</v>
      </c>
      <c r="MV14" s="7">
        <v>1128650</v>
      </c>
      <c r="MW14" s="7">
        <f>MV14/INDEX(exchange_rates21,MATCH('Non-Food Items CMB'!$A14,Exch_regions1,0),MATCH('Non-Food Items CMB'!MV$1,exch_month24,0))</f>
        <v>37.31074380165289</v>
      </c>
      <c r="MX14" s="7">
        <v>1216857.5</v>
      </c>
      <c r="MY14" s="7">
        <f>MX14/INDEX(exchange_rates22,MATCH('Non-Food Items CMB'!$A14,Exch_regions1,0),MATCH('Non-Food Items CMB'!MX$1,exch_month25,0))</f>
        <v>39.095823293172693</v>
      </c>
      <c r="MZ14" s="7">
        <v>1195750</v>
      </c>
      <c r="NA14" s="7">
        <f>MZ14/INDEX(exchange_rates23,MATCH('Non-Food Items CMB'!$A14,Exch_regions1,0),MATCH(MZ$1,exch_month26,0))</f>
        <v>38.494969818913482</v>
      </c>
      <c r="NB14" s="40">
        <f t="shared" si="73"/>
        <v>932749.7</v>
      </c>
      <c r="NC14" s="40">
        <f t="shared" si="73"/>
        <v>33.333282590627803</v>
      </c>
      <c r="NE14" s="6"/>
      <c r="NF14" s="37"/>
    </row>
    <row r="15" spans="1:370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7">
        <v>842500</v>
      </c>
      <c r="MS15" s="7">
        <f>MR15/INDEX(exchange_rates19,MATCH('Non-Food Items CMB'!$A15,Exch_regions1,0),MATCH('Non-Food Items CMB'!MR$1,exch_month22,0))</f>
        <v>31.554307116104869</v>
      </c>
      <c r="MT15" s="7">
        <v>829500</v>
      </c>
      <c r="MU15" s="7">
        <f>MT15/INDEX(exchange_rates20,MATCH('Non-Food Items CMB'!$A15,Exch_regions1,0),MATCH('Non-Food Items CMB'!MT$1,exch_month23,0))</f>
        <v>31.067415730337078</v>
      </c>
      <c r="MV15" s="7">
        <v>882000</v>
      </c>
      <c r="MW15" s="7">
        <f>MV15/INDEX(exchange_rates21,MATCH('Non-Food Items CMB'!$A15,Exch_regions1,0),MATCH('Non-Food Items CMB'!MV$1,exch_month24,0))</f>
        <v>33.033707865168537</v>
      </c>
      <c r="MX15" s="7">
        <v>870500</v>
      </c>
      <c r="MY15" s="7">
        <f>MX15/INDEX(exchange_rates22,MATCH('Non-Food Items CMB'!$A15,Exch_regions1,0),MATCH('Non-Food Items CMB'!MX$1,exch_month25,0))</f>
        <v>32.602996254681649</v>
      </c>
      <c r="MZ15" s="7">
        <v>849000</v>
      </c>
      <c r="NA15" s="7">
        <f>MZ15/INDEX(exchange_rates23,MATCH('Non-Food Items CMB'!$A15,Exch_regions1,0),MATCH(MZ$1,exch_month26,0))</f>
        <v>31.797752808988765</v>
      </c>
      <c r="NB15" s="40">
        <f t="shared" si="73"/>
        <v>806350</v>
      </c>
      <c r="NC15" s="40">
        <f t="shared" si="73"/>
        <v>30.826555331510225</v>
      </c>
      <c r="NE15" s="6"/>
      <c r="NF15" s="37"/>
    </row>
    <row r="16" spans="1:370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7">
        <v>1279500</v>
      </c>
      <c r="MS16" s="7">
        <f>MR16/INDEX(exchange_rates19,MATCH('Non-Food Items CMB'!$A16,Exch_regions1,0),MATCH('Non-Food Items CMB'!MR$1,exch_month22,0))</f>
        <v>42.828451882845187</v>
      </c>
      <c r="MT16" s="7">
        <v>1005500</v>
      </c>
      <c r="MU16" s="7">
        <f>MT16/INDEX(exchange_rates20,MATCH('Non-Food Items CMB'!$A16,Exch_regions1,0),MATCH('Non-Food Items CMB'!MT$1,exch_month23,0))</f>
        <v>33.377593360995853</v>
      </c>
      <c r="MV16" s="7">
        <v>998375</v>
      </c>
      <c r="MW16" s="7">
        <f>MV16/INDEX(exchange_rates21,MATCH('Non-Food Items CMB'!$A16,Exch_regions1,0),MATCH('Non-Food Items CMB'!MV$1,exch_month24,0))</f>
        <v>30.95736434108527</v>
      </c>
      <c r="MX16" s="7">
        <v>974000</v>
      </c>
      <c r="MY16" s="7">
        <f>MX16/INDEX(exchange_rates22,MATCH('Non-Food Items CMB'!$A16,Exch_regions1,0),MATCH('Non-Food Items CMB'!MX$1,exch_month25,0))</f>
        <v>29.740458015267176</v>
      </c>
      <c r="MZ16" s="7">
        <v>922375</v>
      </c>
      <c r="NA16" s="7">
        <f>MZ16/INDEX(exchange_rates23,MATCH('Non-Food Items CMB'!$A16,Exch_regions1,0),MATCH(MZ$1,exch_month26,0))</f>
        <v>26.104952830188676</v>
      </c>
      <c r="NB16" s="40">
        <f t="shared" si="73"/>
        <v>867591.28</v>
      </c>
      <c r="NC16" s="40">
        <f t="shared" si="73"/>
        <v>31.522221839729365</v>
      </c>
      <c r="NE16" s="6"/>
      <c r="NF16" s="37"/>
    </row>
    <row r="17" spans="1:370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7">
        <v>853312</v>
      </c>
      <c r="MS17" s="7">
        <f>MR17/INDEX(exchange_rates19,MATCH('Non-Food Items CMB'!$A17,Exch_regions1,0),MATCH('Non-Food Items CMB'!MR$1,exch_month22,0))</f>
        <v>29.881794703436199</v>
      </c>
      <c r="MT17" s="7">
        <v>897749.5</v>
      </c>
      <c r="MU17" s="7">
        <f>MT17/INDEX(exchange_rates20,MATCH('Non-Food Items CMB'!$A17,Exch_regions1,0),MATCH('Non-Food Items CMB'!MT$1,exch_month23,0))</f>
        <v>30.176453781512606</v>
      </c>
      <c r="MV17" s="7">
        <v>857100.5</v>
      </c>
      <c r="MW17" s="7">
        <f>MV17/INDEX(exchange_rates21,MATCH('Non-Food Items CMB'!$A17,Exch_regions1,0),MATCH('Non-Food Items CMB'!MV$1,exch_month24,0))</f>
        <v>28.101655737704917</v>
      </c>
      <c r="MX17" s="7">
        <v>906132.2145</v>
      </c>
      <c r="MY17" s="7">
        <f>MX17/INDEX(exchange_rates22,MATCH('Non-Food Items CMB'!$A17,Exch_regions1,0),MATCH('Non-Food Items CMB'!MX$1,exch_month25,0))</f>
        <v>29.709252934426228</v>
      </c>
      <c r="MZ17" s="7">
        <v>937124.5</v>
      </c>
      <c r="NA17" s="7">
        <f>MZ17/INDEX(exchange_rates23,MATCH('Non-Food Items CMB'!$A17,Exch_regions1,0),MATCH(MZ$1,exch_month26,0))</f>
        <v>30.475593495934959</v>
      </c>
      <c r="NB17" s="40">
        <f t="shared" si="73"/>
        <v>729172.75</v>
      </c>
      <c r="NC17" s="40">
        <f t="shared" si="73"/>
        <v>26.879948123050355</v>
      </c>
      <c r="NE17" s="6"/>
      <c r="NF17" s="37"/>
    </row>
    <row r="18" spans="1:370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7">
        <v>826666.66666666663</v>
      </c>
      <c r="MS18" s="7">
        <f>MR18/INDEX(exchange_rates19,MATCH('Non-Food Items CMB'!$A18,Exch_regions1,0),MATCH('Non-Food Items CMB'!MR$1,exch_month22,0))</f>
        <v>26.810810810810811</v>
      </c>
      <c r="MT18" s="7">
        <v>853833.33333333337</v>
      </c>
      <c r="MU18" s="7">
        <f>MT18/INDEX(exchange_rates20,MATCH('Non-Food Items CMB'!$A18,Exch_regions1,0),MATCH('Non-Food Items CMB'!MT$1,exch_month23,0))</f>
        <v>27.250000000000004</v>
      </c>
      <c r="MV18" s="7">
        <v>890883.33333333337</v>
      </c>
      <c r="MW18" s="7">
        <f>MV18/INDEX(exchange_rates21,MATCH('Non-Food Items CMB'!$A18,Exch_regions1,0),MATCH('Non-Food Items CMB'!MV$1,exch_month24,0))</f>
        <v>27.724585062240667</v>
      </c>
      <c r="MX18" s="7">
        <v>953705.66666666663</v>
      </c>
      <c r="MY18" s="7">
        <f>MX18/INDEX(exchange_rates22,MATCH('Non-Food Items CMB'!$A18,Exch_regions1,0),MATCH('Non-Food Items CMB'!MX$1,exch_month25,0))</f>
        <v>28.611169999999998</v>
      </c>
      <c r="MZ18" s="7">
        <v>981991.66666666663</v>
      </c>
      <c r="NA18" s="7">
        <f>MZ18/INDEX(exchange_rates23,MATCH('Non-Food Items CMB'!$A18,Exch_regions1,0),MATCH(MZ$1,exch_month26,0))</f>
        <v>29.459749999999996</v>
      </c>
      <c r="NB18" s="40">
        <f t="shared" si="73"/>
        <v>768364.8</v>
      </c>
      <c r="NC18" s="40">
        <f t="shared" si="73"/>
        <v>28.040077368022605</v>
      </c>
      <c r="NE18" s="6"/>
      <c r="NF18" s="37"/>
    </row>
    <row r="19" spans="1:370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7">
        <v>907749.5</v>
      </c>
      <c r="MS19" s="7">
        <f>MR19/INDEX(exchange_rates19,MATCH('Non-Food Items CMB'!$A19,Exch_regions1,0),MATCH('Non-Food Items CMB'!MR$1,exch_month22,0))</f>
        <v>30.258316666666666</v>
      </c>
      <c r="MT19" s="7">
        <v>896124.5</v>
      </c>
      <c r="MU19" s="7">
        <f>MT19/INDEX(exchange_rates20,MATCH('Non-Food Items CMB'!$A19,Exch_regions1,0),MATCH('Non-Food Items CMB'!MT$1,exch_month23,0))</f>
        <v>29.870816666666666</v>
      </c>
      <c r="MV19" s="7">
        <v>877800.5</v>
      </c>
      <c r="MW19" s="7">
        <f>MV19/INDEX(exchange_rates21,MATCH('Non-Food Items CMB'!$A19,Exch_regions1,0),MATCH('Non-Food Items CMB'!MV$1,exch_month24,0))</f>
        <v>29.260016666666665</v>
      </c>
      <c r="MX19" s="7">
        <v>931971.5</v>
      </c>
      <c r="MY19" s="7">
        <f>MX19/INDEX(exchange_rates22,MATCH('Non-Food Items CMB'!$A19,Exch_regions1,0),MATCH('Non-Food Items CMB'!MX$1,exch_month25,0))</f>
        <v>31.065716666666667</v>
      </c>
      <c r="MZ19" s="7">
        <v>930124.5</v>
      </c>
      <c r="NA19" s="7">
        <f>MZ19/INDEX(exchange_rates23,MATCH('Non-Food Items CMB'!$A19,Exch_regions1,0),MATCH(MZ$1,exch_month26,0))</f>
        <v>31.004149999999999</v>
      </c>
      <c r="NB19" s="40">
        <f t="shared" si="73"/>
        <v>845536.4</v>
      </c>
      <c r="NC19" s="40">
        <f t="shared" si="73"/>
        <v>30.85000143495531</v>
      </c>
      <c r="NE19" s="6"/>
      <c r="NF19" s="37"/>
    </row>
    <row r="20" spans="1:370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7">
        <v>1178067</v>
      </c>
      <c r="MS20" s="7">
        <f>MR20/INDEX(exchange_rates19,MATCH('Non-Food Items CMB'!$A20,Exch_regions1,0),MATCH('Non-Food Items CMB'!MR$1,exch_month22,0))</f>
        <v>43.231816513761466</v>
      </c>
      <c r="MT20" s="7">
        <v>1236163.6666666667</v>
      </c>
      <c r="MU20" s="7">
        <f>MT20/INDEX(exchange_rates20,MATCH('Non-Food Items CMB'!$A20,Exch_regions1,0),MATCH('Non-Food Items CMB'!MT$1,exch_month23,0))</f>
        <v>44.613425563909779</v>
      </c>
      <c r="MV20" s="7">
        <v>1202266.6666666667</v>
      </c>
      <c r="MW20" s="7">
        <f>MV20/INDEX(exchange_rates21,MATCH('Non-Food Items CMB'!$A20,Exch_regions1,0),MATCH('Non-Food Items CMB'!MV$1,exch_month24,0))</f>
        <v>43.390075187969927</v>
      </c>
      <c r="MX20" s="7">
        <v>1197750</v>
      </c>
      <c r="MY20" s="7">
        <f>MX20/INDEX(exchange_rates22,MATCH('Non-Food Items CMB'!$A20,Exch_regions1,0),MATCH('Non-Food Items CMB'!MX$1,exch_month25,0))</f>
        <v>42.435783879539414</v>
      </c>
      <c r="MZ20" s="7">
        <v>1221538.6666666667</v>
      </c>
      <c r="NA20" s="7">
        <f>MZ20/INDEX(exchange_rates23,MATCH('Non-Food Items CMB'!$A20,Exch_regions1,0),MATCH(MZ$1,exch_month26,0))</f>
        <v>43.075121951219515</v>
      </c>
      <c r="NB20" s="40">
        <f t="shared" si="73"/>
        <v>1031811.1333333334</v>
      </c>
      <c r="NC20" s="40">
        <f t="shared" si="73"/>
        <v>39.389668684913154</v>
      </c>
      <c r="NE20" s="6"/>
      <c r="NF20" s="37"/>
    </row>
    <row r="21" spans="1:370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</row>
    <row r="24" spans="1:370" x14ac:dyDescent="0.25">
      <c r="JE24" s="36"/>
    </row>
    <row r="25" spans="1:370" x14ac:dyDescent="0.25">
      <c r="JE25" s="36"/>
    </row>
    <row r="26" spans="1:370" x14ac:dyDescent="0.25">
      <c r="JE26" s="36"/>
    </row>
    <row r="27" spans="1:370" x14ac:dyDescent="0.25">
      <c r="JE27" s="36"/>
    </row>
    <row r="28" spans="1:370" x14ac:dyDescent="0.25">
      <c r="JE28" s="36"/>
    </row>
    <row r="29" spans="1:370" x14ac:dyDescent="0.25">
      <c r="JE29" s="36"/>
    </row>
    <row r="30" spans="1:370" x14ac:dyDescent="0.25">
      <c r="JE30" s="36"/>
    </row>
    <row r="31" spans="1:370" x14ac:dyDescent="0.25">
      <c r="JE31" s="36"/>
    </row>
    <row r="32" spans="1:370" x14ac:dyDescent="0.25">
      <c r="JE32" s="36"/>
    </row>
    <row r="33" spans="265:265" x14ac:dyDescent="0.25">
      <c r="JE33" s="36"/>
    </row>
  </sheetData>
  <mergeCells count="184">
    <mergeCell ref="MZ1:NA1"/>
    <mergeCell ref="NB1:NC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MV1:MW1"/>
    <mergeCell ref="KZ1:LA1"/>
    <mergeCell ref="LV1:LW1"/>
    <mergeCell ref="LT1:LU1"/>
    <mergeCell ref="KX1:KY1"/>
    <mergeCell ref="IR1:IS1"/>
    <mergeCell ref="EB1:EC1"/>
    <mergeCell ref="EJ1:EK1"/>
    <mergeCell ref="EH1:EI1"/>
    <mergeCell ref="DZ1:EA1"/>
    <mergeCell ref="LZ1:MA1"/>
    <mergeCell ref="JD1:JE1"/>
    <mergeCell ref="JF1:JG1"/>
    <mergeCell ref="HH1:HI1"/>
    <mergeCell ref="JN1:JO1"/>
    <mergeCell ref="JJ1:JK1"/>
    <mergeCell ref="JH1:JI1"/>
    <mergeCell ref="JB1:JC1"/>
    <mergeCell ref="IV1:IW1"/>
    <mergeCell ref="EV1:EW1"/>
    <mergeCell ref="AX1:AY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BJ1:BK1"/>
    <mergeCell ref="BD1:BE1"/>
    <mergeCell ref="BF1:BG1"/>
    <mergeCell ref="DJ1:DK1"/>
    <mergeCell ref="BR1:BS1"/>
    <mergeCell ref="CX1:CY1"/>
    <mergeCell ref="BH1:BI1"/>
    <mergeCell ref="GH1:GI1"/>
    <mergeCell ref="FR1:FS1"/>
    <mergeCell ref="GP1:GQ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L1:AM1"/>
    <mergeCell ref="AR1:AS1"/>
    <mergeCell ref="AT1:AU1"/>
    <mergeCell ref="AV1:AW1"/>
    <mergeCell ref="AB1:AC1"/>
    <mergeCell ref="AN1:AO1"/>
    <mergeCell ref="BL1:BM1"/>
    <mergeCell ref="AZ1:BA1"/>
    <mergeCell ref="BB1:BC1"/>
    <mergeCell ref="CP1:CQ1"/>
    <mergeCell ref="AP1:AQ1"/>
    <mergeCell ref="DV1:DW1"/>
    <mergeCell ref="DX1:DY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ED1:EE1"/>
    <mergeCell ref="EF1:EG1"/>
    <mergeCell ref="ET1:EU1"/>
    <mergeCell ref="IZ1:JA1"/>
    <mergeCell ref="IX1:IY1"/>
    <mergeCell ref="IP1:IQ1"/>
    <mergeCell ref="IN1:IO1"/>
    <mergeCell ref="IL1:IM1"/>
    <mergeCell ref="IH1:II1"/>
    <mergeCell ref="IF1:IG1"/>
    <mergeCell ref="HZ1:IA1"/>
    <mergeCell ref="FJ1:FK1"/>
    <mergeCell ref="HN1:HO1"/>
    <mergeCell ref="HV1:HW1"/>
    <mergeCell ref="HP1:HQ1"/>
    <mergeCell ref="IJ1:IK1"/>
    <mergeCell ref="ID1:IE1"/>
    <mergeCell ref="IB1:IC1"/>
    <mergeCell ref="HX1:HY1"/>
    <mergeCell ref="EX1:EY1"/>
    <mergeCell ref="FF1:FG1"/>
    <mergeCell ref="FB1:FC1"/>
    <mergeCell ref="GN1:GO1"/>
    <mergeCell ref="GL1:GM1"/>
    <mergeCell ref="FD1:FE1"/>
    <mergeCell ref="EZ1:FA1"/>
    <mergeCell ref="FH1:FI1"/>
    <mergeCell ref="FL1:FM1"/>
    <mergeCell ref="FX1:FY1"/>
    <mergeCell ref="EL1:EM1"/>
    <mergeCell ref="EP1:EQ1"/>
    <mergeCell ref="ER1:ES1"/>
    <mergeCell ref="FN1:FO1"/>
    <mergeCell ref="EN1:EO1"/>
    <mergeCell ref="JR1:JS1"/>
    <mergeCell ref="JP1:JQ1"/>
    <mergeCell ref="JT1:JU1"/>
    <mergeCell ref="JV1:JW1"/>
    <mergeCell ref="JX1:JY1"/>
    <mergeCell ref="MT1:MU1"/>
    <mergeCell ref="MN1:MO1"/>
    <mergeCell ref="MJ1:MK1"/>
    <mergeCell ref="HL1:HM1"/>
    <mergeCell ref="KF1:KG1"/>
    <mergeCell ref="JZ1:KA1"/>
    <mergeCell ref="KH1:KI1"/>
    <mergeCell ref="KD1:KE1"/>
    <mergeCell ref="KB1:KC1"/>
    <mergeCell ref="MR1:MS1"/>
    <mergeCell ref="MP1:MQ1"/>
    <mergeCell ref="ML1:MM1"/>
    <mergeCell ref="MH1:MI1"/>
    <mergeCell ref="MF1:MG1"/>
    <mergeCell ref="MB1:MC1"/>
    <mergeCell ref="MX1:MY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LF1:LG1"/>
    <mergeCell ref="JL1:JM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NC25"/>
  <sheetViews>
    <sheetView tabSelected="1" zoomScale="115" zoomScaleNormal="115" workbookViewId="0">
      <pane xSplit="1" ySplit="1" topLeftCell="MQ2" activePane="bottomRight" state="frozen"/>
      <selection pane="topRight" activeCell="B1" sqref="B1"/>
      <selection pane="bottomLeft" activeCell="A3" sqref="A3"/>
      <selection pane="bottomRight" activeCell="NB1" sqref="NB1:NC20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65" width="9.1796875" style="9"/>
    <col min="366" max="366" width="10" style="9" customWidth="1"/>
    <col min="367" max="367" width="10.1796875" style="9" customWidth="1"/>
    <col min="368" max="16384" width="9.1796875" style="9"/>
  </cols>
  <sheetData>
    <row r="1" spans="1:367" ht="10.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4">
        <v>45962</v>
      </c>
      <c r="MU1" s="55"/>
      <c r="MV1" s="54">
        <v>45992</v>
      </c>
      <c r="MW1" s="55"/>
      <c r="MX1" s="54">
        <v>46023</v>
      </c>
      <c r="MY1" s="55"/>
      <c r="MZ1" s="54">
        <v>46054</v>
      </c>
      <c r="NA1" s="55"/>
      <c r="NB1" s="58" t="s">
        <v>67</v>
      </c>
      <c r="NC1" s="59"/>
    </row>
    <row r="2" spans="1:367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12" t="s">
        <v>18</v>
      </c>
      <c r="MU2" s="13" t="s">
        <v>19</v>
      </c>
      <c r="MV2" s="12" t="s">
        <v>18</v>
      </c>
      <c r="MW2" s="13" t="s">
        <v>19</v>
      </c>
      <c r="MX2" s="12" t="s">
        <v>18</v>
      </c>
      <c r="MY2" s="13" t="s">
        <v>19</v>
      </c>
      <c r="MZ2" s="12" t="s">
        <v>18</v>
      </c>
      <c r="NA2" s="13" t="s">
        <v>19</v>
      </c>
      <c r="NB2" s="38" t="s">
        <v>18</v>
      </c>
      <c r="NC2" s="39" t="s">
        <v>19</v>
      </c>
    </row>
    <row r="3" spans="1:367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7">
        <v>4591850</v>
      </c>
      <c r="MS3" s="7">
        <f>MR3/INDEX(exchange_rates19,MATCH('Total Basket CMB_Sorghum'!$A3,Exch_regions1),MATCH('Total Basket CMB_Sorghum'!MR$1,exch_month22,0))</f>
        <v>176.60961538461538</v>
      </c>
      <c r="MT3" s="7">
        <v>4800795.833333333</v>
      </c>
      <c r="MU3" s="7">
        <f>MT3/INDEX(exchange_rates20,MATCH('Total Basket CMB_Sorghum'!$A3,Exch_regions1),MATCH('Total Basket CMB_Sorghum'!MT$1,exch_month23,0))</f>
        <v>171.45699404761905</v>
      </c>
      <c r="MV3" s="7">
        <v>4800683.333333333</v>
      </c>
      <c r="MW3" s="7">
        <f>MV3/INDEX(exchange_rates21,MATCH('Total Basket CMB_Sorghum'!$A3,Exch_regions1),MATCH('Total Basket CMB_Sorghum'!MV$1,exch_month24,0))</f>
        <v>182.30443037974683</v>
      </c>
      <c r="MX3" s="7">
        <v>4773543.333333333</v>
      </c>
      <c r="MY3" s="7">
        <f>MX3/INDEX(exchange_rates22,MATCH('Total Basket CMB_Sorghum'!$A3,Exch_regions1),MATCH('Total Basket CMB_Sorghum'!MX$1,exch_month25,0))</f>
        <v>181.27379746835442</v>
      </c>
      <c r="MZ3" s="7">
        <v>4707050</v>
      </c>
      <c r="NA3" s="7">
        <f>MZ3/INDEX(exchange_rates23,MATCH('Total Basket CMB_Sorghum'!$A3,Exch_regions1),MATCH('Total Basket CMB_Sorghum'!MZ$1,exch_month26,0))</f>
        <v>178.7487341772152</v>
      </c>
      <c r="NB3" s="40">
        <f>AVERAGE(IJ3,JH3,KF3,LD3,MB3)</f>
        <v>4496701.9666666668</v>
      </c>
      <c r="NC3" s="40">
        <f>AVERAGE(IK3,JI3,KG3,LE3,MC3)</f>
        <v>173.09224307839318</v>
      </c>
    </row>
    <row r="4" spans="1:367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7">
        <v>4690000</v>
      </c>
      <c r="MS4" s="7">
        <f>MR4/INDEX(exchange_rates19,MATCH('Total Basket CMB_Sorghum'!$A4,Exch_regions1),MATCH('Total Basket CMB_Sorghum'!MR$1,exch_month22,0))</f>
        <v>128.49315068493149</v>
      </c>
      <c r="MT4" s="7">
        <v>4941750</v>
      </c>
      <c r="MU4" s="7">
        <f>MT4/INDEX(exchange_rates20,MATCH('Total Basket CMB_Sorghum'!$A4,Exch_regions1),MATCH('Total Basket CMB_Sorghum'!MT$1,exch_month23,0))</f>
        <v>133.56081081081081</v>
      </c>
      <c r="MV4" s="7">
        <v>4958000</v>
      </c>
      <c r="MW4" s="7">
        <f>MV4/INDEX(exchange_rates21,MATCH('Total Basket CMB_Sorghum'!$A4,Exch_regions1),MATCH('Total Basket CMB_Sorghum'!MV$1,exch_month24,0))</f>
        <v>135.46448087431693</v>
      </c>
      <c r="MX4" s="7">
        <v>5092500</v>
      </c>
      <c r="MY4" s="7">
        <f>MX4/INDEX(exchange_rates22,MATCH('Total Basket CMB_Sorghum'!$A4,Exch_regions1),MATCH('Total Basket CMB_Sorghum'!MX$1,exch_month25,0))</f>
        <v>141.45833333333334</v>
      </c>
      <c r="MZ4" s="7">
        <v>5142750</v>
      </c>
      <c r="NA4" s="7">
        <f>MZ4/INDEX(exchange_rates23,MATCH('Total Basket CMB_Sorghum'!$A4,Exch_regions1),MATCH('Total Basket CMB_Sorghum'!MZ$1,exch_month26,0))</f>
        <v>140.89726027397259</v>
      </c>
      <c r="NB4" s="40">
        <f t="shared" ref="NB4:NC20" si="106">AVERAGE(IJ4,JH4,KF4,LD4,MB4)</f>
        <v>3956887.5</v>
      </c>
      <c r="NC4" s="40">
        <f t="shared" si="106"/>
        <v>115.19238576422586</v>
      </c>
    </row>
    <row r="5" spans="1:367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7">
        <v>8461346.75</v>
      </c>
      <c r="MS5" s="7">
        <f>MR5/INDEX(exchange_rates19,MATCH('Total Basket CMB_Sorghum'!$A5,Exch_regions1),MATCH('Total Basket CMB_Sorghum'!MR$1,exch_month22,0))</f>
        <v>201.46063690476191</v>
      </c>
      <c r="MT5" s="7">
        <v>8550424.5</v>
      </c>
      <c r="MU5" s="7">
        <f>MT5/INDEX(exchange_rates20,MATCH('Total Basket CMB_Sorghum'!$A5,Exch_regions1),MATCH('Total Basket CMB_Sorghum'!MT$1,exch_month23,0))</f>
        <v>203.58153571428571</v>
      </c>
      <c r="MV5" s="7">
        <v>8713380</v>
      </c>
      <c r="MW5" s="7">
        <f>MV5/INDEX(exchange_rates21,MATCH('Total Basket CMB_Sorghum'!$A5,Exch_regions1),MATCH('Total Basket CMB_Sorghum'!MV$1,exch_month24,0))</f>
        <v>207.46142857142857</v>
      </c>
      <c r="MX5" s="7">
        <v>8958096.75</v>
      </c>
      <c r="MY5" s="7">
        <f>MX5/INDEX(exchange_rates22,MATCH('Total Basket CMB_Sorghum'!$A5,Exch_regions1),MATCH('Total Basket CMB_Sorghum'!MX$1,exch_month25,0))</f>
        <v>213.28801785714285</v>
      </c>
      <c r="MZ5" s="7">
        <v>9176406.375</v>
      </c>
      <c r="NA5" s="7">
        <f>MZ5/INDEX(exchange_rates23,MATCH('Total Basket CMB_Sorghum'!$A5,Exch_regions1),MATCH('Total Basket CMB_Sorghum'!MZ$1,exch_month26,0))</f>
        <v>218.48586607142857</v>
      </c>
      <c r="NB5" s="40">
        <f t="shared" si="106"/>
        <v>7881880.0499999998</v>
      </c>
      <c r="NC5" s="40">
        <f t="shared" si="106"/>
        <v>189.86562857142857</v>
      </c>
    </row>
    <row r="6" spans="1:367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7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8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09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7">
        <v>9656625</v>
      </c>
      <c r="MS6" s="7">
        <f>MR6/INDEX(exchange_rates19,MATCH('Total Basket CMB_Sorghum'!$A6,Exch_regions1),MATCH('Total Basket CMB_Sorghum'!MR$1,exch_month22,0))</f>
        <v>229.91964285714286</v>
      </c>
      <c r="MT6" s="7">
        <v>9925487.5</v>
      </c>
      <c r="MU6" s="7">
        <f>MT6/INDEX(exchange_rates20,MATCH('Total Basket CMB_Sorghum'!$A6,Exch_regions1),MATCH('Total Basket CMB_Sorghum'!MT$1,exch_month23,0))</f>
        <v>236.32113095238094</v>
      </c>
      <c r="MV6" s="7">
        <v>10115400</v>
      </c>
      <c r="MW6" s="7">
        <f>MV6/INDEX(exchange_rates21,MATCH('Total Basket CMB_Sorghum'!$A6,Exch_regions1),MATCH('Total Basket CMB_Sorghum'!MV$1,exch_month24,0))</f>
        <v>240.84285714285716</v>
      </c>
      <c r="MX6" s="7">
        <v>10236875</v>
      </c>
      <c r="MY6" s="7">
        <f>MX6/INDEX(exchange_rates22,MATCH('Total Basket CMB_Sorghum'!$A6,Exch_regions1),MATCH('Total Basket CMB_Sorghum'!MX$1,exch_month25,0))</f>
        <v>243.73511904761904</v>
      </c>
      <c r="MZ6" s="7">
        <v>10387006.25</v>
      </c>
      <c r="NA6" s="7">
        <f>MZ6/INDEX(exchange_rates23,MATCH('Total Basket CMB_Sorghum'!$A6,Exch_regions1),MATCH('Total Basket CMB_Sorghum'!MZ$1,exch_month26,0))</f>
        <v>247.30967261904763</v>
      </c>
      <c r="NB6" s="40">
        <f t="shared" si="106"/>
        <v>8598908.25</v>
      </c>
      <c r="NC6" s="40">
        <f t="shared" si="106"/>
        <v>203.48680870279148</v>
      </c>
    </row>
    <row r="7" spans="1:367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7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8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09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7">
        <v>9728625</v>
      </c>
      <c r="MS7" s="7">
        <f>MR7/INDEX(exchange_rates19,MATCH('Total Basket CMB_Sorghum'!$A7,Exch_regions1),MATCH('Total Basket CMB_Sorghum'!MR$1,exch_month22,0))</f>
        <v>243.21562499999999</v>
      </c>
      <c r="MT7" s="7">
        <v>10062499.999700001</v>
      </c>
      <c r="MU7" s="7">
        <f>MT7/INDEX(exchange_rates20,MATCH('Total Basket CMB_Sorghum'!$A7,Exch_regions1),MATCH('Total Basket CMB_Sorghum'!MT$1,exch_month23,0))</f>
        <v>251.56249999250002</v>
      </c>
      <c r="MV7" s="7">
        <v>10233350</v>
      </c>
      <c r="MW7" s="7">
        <f>MV7/INDEX(exchange_rates21,MATCH('Total Basket CMB_Sorghum'!$A7,Exch_regions1),MATCH('Total Basket CMB_Sorghum'!MV$1,exch_month24,0))</f>
        <v>253.30074257425741</v>
      </c>
      <c r="MX7" s="7">
        <v>10469125</v>
      </c>
      <c r="MY7" s="7">
        <f>MX7/INDEX(exchange_rates22,MATCH('Total Basket CMB_Sorghum'!$A7,Exch_regions1),MATCH('Total Basket CMB_Sorghum'!MX$1,exch_month25,0))</f>
        <v>261.72812499999998</v>
      </c>
      <c r="MZ7" s="7">
        <v>10796125</v>
      </c>
      <c r="NA7" s="7">
        <f>MZ7/INDEX(exchange_rates23,MATCH('Total Basket CMB_Sorghum'!$A7,Exch_regions1),MATCH('Total Basket CMB_Sorghum'!MZ$1,exch_month26,0))</f>
        <v>269.90312499999999</v>
      </c>
      <c r="NB7" s="40">
        <f t="shared" si="106"/>
        <v>8940226.0500000007</v>
      </c>
      <c r="NC7" s="40">
        <f t="shared" si="106"/>
        <v>219.64353319444444</v>
      </c>
    </row>
    <row r="8" spans="1:367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7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8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09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7">
        <v>10346250</v>
      </c>
      <c r="MS8" s="7">
        <f>MR8/INDEX(exchange_rates19,MATCH('Total Basket CMB_Sorghum'!$A8,Exch_regions1),MATCH('Total Basket CMB_Sorghum'!MR$1,exch_month22,0))</f>
        <v>246.33928571428572</v>
      </c>
      <c r="MT8" s="7">
        <v>10754750</v>
      </c>
      <c r="MU8" s="7">
        <f>MT8/INDEX(exchange_rates20,MATCH('Total Basket CMB_Sorghum'!$A8,Exch_regions1),MATCH('Total Basket CMB_Sorghum'!MT$1,exch_month23,0))</f>
        <v>256.0654761904762</v>
      </c>
      <c r="MV8" s="7">
        <v>10963250</v>
      </c>
      <c r="MW8" s="7">
        <f>MV8/INDEX(exchange_rates21,MATCH('Total Basket CMB_Sorghum'!$A8,Exch_regions1),MATCH('Total Basket CMB_Sorghum'!MV$1,exch_month24,0))</f>
        <v>261.02976190476193</v>
      </c>
      <c r="MX8" s="7">
        <v>11049250</v>
      </c>
      <c r="MY8" s="7">
        <f>MX8/INDEX(exchange_rates22,MATCH('Total Basket CMB_Sorghum'!$A8,Exch_regions1),MATCH('Total Basket CMB_Sorghum'!MX$1,exch_month25,0))</f>
        <v>263.07738095238096</v>
      </c>
      <c r="MZ8" s="7">
        <v>11143750</v>
      </c>
      <c r="NA8" s="7">
        <f>MZ8/INDEX(exchange_rates23,MATCH('Total Basket CMB_Sorghum'!$A8,Exch_regions1),MATCH('Total Basket CMB_Sorghum'!MZ$1,exch_month26,0))</f>
        <v>265.32738095238096</v>
      </c>
      <c r="NB8" s="40">
        <f t="shared" si="106"/>
        <v>9385731.9212057013</v>
      </c>
      <c r="NC8" s="40">
        <f t="shared" si="106"/>
        <v>226.80105596665049</v>
      </c>
    </row>
    <row r="9" spans="1:367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7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8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09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7">
        <v>2150062.5</v>
      </c>
      <c r="MS9" s="7">
        <f>MR9/INDEX(exchange_rates19,MATCH('Total Basket CMB_Sorghum'!$A9,Exch_regions1),MATCH('Total Basket CMB_Sorghum'!MR$1,exch_month22,0))</f>
        <v>200.94042056074767</v>
      </c>
      <c r="MT9" s="7">
        <v>2160875</v>
      </c>
      <c r="MU9" s="7">
        <f>MT9/INDEX(exchange_rates20,MATCH('Total Basket CMB_Sorghum'!$A9,Exch_regions1),MATCH('Total Basket CMB_Sorghum'!MT$1,exch_month23,0))</f>
        <v>199.6189376443418</v>
      </c>
      <c r="MV9" s="7">
        <v>2145200</v>
      </c>
      <c r="MW9" s="7">
        <f>MV9/INDEX(exchange_rates21,MATCH('Total Basket CMB_Sorghum'!$A9,Exch_regions1),MATCH('Total Basket CMB_Sorghum'!MV$1,exch_month24,0))</f>
        <v>198.62962962962962</v>
      </c>
      <c r="MX9" s="7">
        <v>1951250</v>
      </c>
      <c r="MY9" s="7">
        <f>MX9/INDEX(exchange_rates22,MATCH('Total Basket CMB_Sorghum'!$A9,Exch_regions1),MATCH('Total Basket CMB_Sorghum'!MX$1,exch_month25,0))</f>
        <v>181.51162790697674</v>
      </c>
      <c r="MZ9" s="7">
        <v>2060500</v>
      </c>
      <c r="NA9" s="7">
        <f>MZ9/INDEX(exchange_rates23,MATCH('Total Basket CMB_Sorghum'!$A9,Exch_regions1),MATCH('Total Basket CMB_Sorghum'!MZ$1,exch_month26,0))</f>
        <v>190.78703703703704</v>
      </c>
      <c r="NB9" s="40">
        <f t="shared" si="106"/>
        <v>1700231.35</v>
      </c>
      <c r="NC9" s="40">
        <f t="shared" si="106"/>
        <v>190.71900082017791</v>
      </c>
    </row>
    <row r="10" spans="1:367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7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8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09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7">
        <v>1836625</v>
      </c>
      <c r="MS10" s="7">
        <f>MR10/INDEX(exchange_rates19,MATCH('Total Basket CMB_Sorghum'!$A10,Exch_regions1),MATCH('Total Basket CMB_Sorghum'!MR$1,exch_month22,0))</f>
        <v>179.1829268292683</v>
      </c>
      <c r="MT10" s="7">
        <v>2091000</v>
      </c>
      <c r="MU10" s="7">
        <f>MT10/INDEX(exchange_rates20,MATCH('Total Basket CMB_Sorghum'!$A10,Exch_regions1),MATCH('Total Basket CMB_Sorghum'!MT$1,exch_month23,0))</f>
        <v>209.1</v>
      </c>
      <c r="MV10" s="7">
        <v>2091000</v>
      </c>
      <c r="MW10" s="7">
        <f>MV10/INDEX(exchange_rates21,MATCH('Total Basket CMB_Sorghum'!$A10,Exch_regions1),MATCH('Total Basket CMB_Sorghum'!MV$1,exch_month24,0))</f>
        <v>209.1</v>
      </c>
      <c r="MX10" s="7">
        <v>2081000</v>
      </c>
      <c r="MY10" s="7">
        <f>MX10/INDEX(exchange_rates22,MATCH('Total Basket CMB_Sorghum'!$A10,Exch_regions1),MATCH('Total Basket CMB_Sorghum'!MX$1,exch_month25,0))</f>
        <v>194.48598130841123</v>
      </c>
      <c r="MZ10" s="7">
        <v>2088000</v>
      </c>
      <c r="NA10" s="7">
        <f>MZ10/INDEX(exchange_rates23,MATCH('Total Basket CMB_Sorghum'!$A10,Exch_regions1),MATCH('Total Basket CMB_Sorghum'!MZ$1,exch_month26,0))</f>
        <v>208.8</v>
      </c>
      <c r="NB10" s="40">
        <f t="shared" si="106"/>
        <v>1459670.075</v>
      </c>
      <c r="NC10" s="40">
        <f t="shared" si="106"/>
        <v>164.02986000289178</v>
      </c>
    </row>
    <row r="11" spans="1:367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7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8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09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7">
        <v>2226265.625</v>
      </c>
      <c r="MS11" s="7">
        <f>MR11/INDEX(exchange_rates19,MATCH('Total Basket CMB_Sorghum'!$A11,Exch_regions1),MATCH('Total Basket CMB_Sorghum'!MR$1,exch_month22,0))</f>
        <v>222.62656250000001</v>
      </c>
      <c r="MT11" s="7">
        <v>2226718.75</v>
      </c>
      <c r="MU11" s="7">
        <f>MT11/INDEX(exchange_rates20,MATCH('Total Basket CMB_Sorghum'!$A11,Exch_regions1),MATCH('Total Basket CMB_Sorghum'!MT$1,exch_month23,0))</f>
        <v>222.671875</v>
      </c>
      <c r="MV11" s="7">
        <v>2065312.5</v>
      </c>
      <c r="MW11" s="7">
        <f>MV11/INDEX(exchange_rates21,MATCH('Total Basket CMB_Sorghum'!$A11,Exch_regions1),MATCH('Total Basket CMB_Sorghum'!MV$1,exch_month24,0))</f>
        <v>199.54710144927537</v>
      </c>
      <c r="MX11" s="7">
        <v>2022718.75</v>
      </c>
      <c r="MY11" s="7">
        <f>MX11/INDEX(exchange_rates22,MATCH('Total Basket CMB_Sorghum'!$A11,Exch_regions1),MATCH('Total Basket CMB_Sorghum'!MX$1,exch_month25,0))</f>
        <v>195.07365705468223</v>
      </c>
      <c r="MZ11" s="7">
        <v>2086541.6666000001</v>
      </c>
      <c r="NA11" s="7">
        <f>MZ11/INDEX(exchange_rates23,MATCH('Total Basket CMB_Sorghum'!$A11,Exch_regions1),MATCH('Total Basket CMB_Sorghum'!MZ$1,exch_month26,0))</f>
        <v>194.32285602793948</v>
      </c>
      <c r="NB11" s="40">
        <f t="shared" si="106"/>
        <v>1616174.625</v>
      </c>
      <c r="NC11" s="40">
        <f t="shared" si="106"/>
        <v>182.10706401025135</v>
      </c>
    </row>
    <row r="12" spans="1:367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7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8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09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7">
        <v>2692165</v>
      </c>
      <c r="MS12" s="7">
        <f>MR12/INDEX(exchange_rates19,MATCH('Total Basket CMB_Sorghum'!$A12,Exch_regions1),MATCH('Total Basket CMB_Sorghum'!MR$1,exch_month22,0))</f>
        <v>88.752692307692314</v>
      </c>
      <c r="MT12" s="7">
        <v>3081104.1666666665</v>
      </c>
      <c r="MU12" s="7">
        <f>MT12/INDEX(exchange_rates20,MATCH('Total Basket CMB_Sorghum'!$A12,Exch_regions1),MATCH('Total Basket CMB_Sorghum'!MT$1,exch_month23,0))</f>
        <v>102.98840681440875</v>
      </c>
      <c r="MV12" s="7">
        <v>3292616.6666666665</v>
      </c>
      <c r="MW12" s="7">
        <f>MV12/INDEX(exchange_rates21,MATCH('Total Basket CMB_Sorghum'!$A12,Exch_regions1),MATCH('Total Basket CMB_Sorghum'!MV$1,exch_month24,0))</f>
        <v>107.71919302071973</v>
      </c>
      <c r="MX12" s="7">
        <v>3204474.5</v>
      </c>
      <c r="MY12" s="7">
        <f>MX12/INDEX(exchange_rates22,MATCH('Total Basket CMB_Sorghum'!$A12,Exch_regions1),MATCH('Total Basket CMB_Sorghum'!MX$1,exch_month25,0))</f>
        <v>104.83444564399515</v>
      </c>
      <c r="MZ12" s="7">
        <v>3268911.9998333328</v>
      </c>
      <c r="NA12" s="7">
        <f>MZ12/INDEX(exchange_rates23,MATCH('Total Basket CMB_Sorghum'!$A12,Exch_regions1),MATCH('Total Basket CMB_Sorghum'!MZ$1,exch_month26,0))</f>
        <v>103.50117149868073</v>
      </c>
      <c r="NB12" s="40">
        <f t="shared" si="106"/>
        <v>3646719.4</v>
      </c>
      <c r="NC12" s="40">
        <f t="shared" si="106"/>
        <v>124.36178875987343</v>
      </c>
    </row>
    <row r="13" spans="1:367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7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8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09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7">
        <v>2975680.9525416666</v>
      </c>
      <c r="MS13" s="7">
        <f>MR13/INDEX(exchange_rates19,MATCH('Total Basket CMB_Sorghum'!$A13,Exch_regions1),MATCH('Total Basket CMB_Sorghum'!MR$1,exch_month22,0))</f>
        <v>88.60588444292803</v>
      </c>
      <c r="MT13" s="7">
        <v>3458592.9166666665</v>
      </c>
      <c r="MU13" s="7">
        <f>MT13/INDEX(exchange_rates20,MATCH('Total Basket CMB_Sorghum'!$A13,Exch_regions1),MATCH('Total Basket CMB_Sorghum'!MT$1,exch_month23,0))</f>
        <v>115.28643055555555</v>
      </c>
      <c r="MV13" s="7">
        <v>3769800</v>
      </c>
      <c r="MW13" s="7">
        <f>MV13/INDEX(exchange_rates21,MATCH('Total Basket CMB_Sorghum'!$A13,Exch_regions1),MATCH('Total Basket CMB_Sorghum'!MV$1,exch_month24,0))</f>
        <v>120.31404589410526</v>
      </c>
      <c r="MX13" s="7">
        <v>3964145.8333333335</v>
      </c>
      <c r="MY13" s="7">
        <f>MX13/INDEX(exchange_rates22,MATCH('Total Basket CMB_Sorghum'!$A13,Exch_regions1),MATCH('Total Basket CMB_Sorghum'!MX$1,exch_month25,0))</f>
        <v>127.87567204301075</v>
      </c>
      <c r="MZ13" s="7">
        <v>4086750</v>
      </c>
      <c r="NA13" s="7">
        <f>MZ13/INDEX(exchange_rates23,MATCH('Total Basket CMB_Sorghum'!$A13,Exch_regions1),MATCH('Total Basket CMB_Sorghum'!MZ$1,exch_month26,0))</f>
        <v>127.04922279792746</v>
      </c>
      <c r="NB13" s="40">
        <f t="shared" si="106"/>
        <v>3030404.9833333334</v>
      </c>
      <c r="NC13" s="40">
        <f t="shared" si="106"/>
        <v>113.47163854369128</v>
      </c>
    </row>
    <row r="14" spans="1:367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7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8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09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7">
        <v>4258265.625</v>
      </c>
      <c r="MS14" s="7">
        <f>MR14/INDEX(exchange_rates19,MATCH('Total Basket CMB_Sorghum'!$A14,Exch_regions1),MATCH('Total Basket CMB_Sorghum'!MR$1,exch_month22,0))</f>
        <v>144.65445859872611</v>
      </c>
      <c r="MT14" s="7">
        <v>4399750</v>
      </c>
      <c r="MU14" s="7">
        <f>MT14/INDEX(exchange_rates20,MATCH('Total Basket CMB_Sorghum'!$A14,Exch_regions1),MATCH('Total Basket CMB_Sorghum'!MT$1,exch_month23,0))</f>
        <v>146.35343035343035</v>
      </c>
      <c r="MV14" s="7">
        <v>4613600</v>
      </c>
      <c r="MW14" s="7">
        <f>MV14/INDEX(exchange_rates21,MATCH('Total Basket CMB_Sorghum'!$A14,Exch_regions1),MATCH('Total Basket CMB_Sorghum'!MV$1,exch_month24,0))</f>
        <v>152.51570247933884</v>
      </c>
      <c r="MX14" s="7">
        <v>4725498.125</v>
      </c>
      <c r="MY14" s="7">
        <f>MX14/INDEX(exchange_rates22,MATCH('Total Basket CMB_Sorghum'!$A14,Exch_regions1),MATCH('Total Basket CMB_Sorghum'!MX$1,exch_month25,0))</f>
        <v>151.82323293172692</v>
      </c>
      <c r="MZ14" s="7">
        <v>4687331.25</v>
      </c>
      <c r="NA14" s="7">
        <f>MZ14/INDEX(exchange_rates23,MATCH('Total Basket CMB_Sorghum'!$A14,Exch_regions1),MATCH('Total Basket CMB_Sorghum'!MZ$1,exch_month26,0))</f>
        <v>150.9</v>
      </c>
      <c r="NB14" s="40">
        <f t="shared" si="106"/>
        <v>4115754.7625000002</v>
      </c>
      <c r="NC14" s="40">
        <f t="shared" si="106"/>
        <v>147.14035731499203</v>
      </c>
    </row>
    <row r="15" spans="1:367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7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8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09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7">
        <v>3261500</v>
      </c>
      <c r="MS15" s="7">
        <f>MR15/INDEX(exchange_rates19,MATCH('Total Basket CMB_Sorghum'!$A15,Exch_regions1),MATCH('Total Basket CMB_Sorghum'!MR$1,exch_month22,0))</f>
        <v>122.15355805243446</v>
      </c>
      <c r="MT15" s="7">
        <v>3475625</v>
      </c>
      <c r="MU15" s="7">
        <f>MT15/INDEX(exchange_rates20,MATCH('Total Basket CMB_Sorghum'!$A15,Exch_regions1),MATCH('Total Basket CMB_Sorghum'!MT$1,exch_month23,0))</f>
        <v>130.17322097378278</v>
      </c>
      <c r="MV15" s="7">
        <v>3671500</v>
      </c>
      <c r="MW15" s="7">
        <f>MV15/INDEX(exchange_rates21,MATCH('Total Basket CMB_Sorghum'!$A15,Exch_regions1),MATCH('Total Basket CMB_Sorghum'!MV$1,exch_month24,0))</f>
        <v>137.50936329588015</v>
      </c>
      <c r="MX15" s="7">
        <v>3560500</v>
      </c>
      <c r="MY15" s="7">
        <f>MX15/INDEX(exchange_rates22,MATCH('Total Basket CMB_Sorghum'!$A15,Exch_regions1),MATCH('Total Basket CMB_Sorghum'!MX$1,exch_month25,0))</f>
        <v>133.35205992509364</v>
      </c>
      <c r="MZ15" s="7">
        <v>3531000</v>
      </c>
      <c r="NA15" s="7">
        <f>MZ15/INDEX(exchange_rates23,MATCH('Total Basket CMB_Sorghum'!$A15,Exch_regions1),MATCH('Total Basket CMB_Sorghum'!MZ$1,exch_month26,0))</f>
        <v>132.24719101123594</v>
      </c>
      <c r="NB15" s="40">
        <f t="shared" si="106"/>
        <v>3241268.75</v>
      </c>
      <c r="NC15" s="40">
        <f t="shared" si="106"/>
        <v>123.953034541541</v>
      </c>
    </row>
    <row r="16" spans="1:367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7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8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09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7">
        <v>4181890</v>
      </c>
      <c r="MS16" s="7">
        <f>MR16/INDEX(exchange_rates19,MATCH('Total Basket CMB_Sorghum'!$A16,Exch_regions1),MATCH('Total Basket CMB_Sorghum'!MR$1,exch_month22,0))</f>
        <v>139.97958158995817</v>
      </c>
      <c r="MT16" s="7">
        <v>3542110</v>
      </c>
      <c r="MU16" s="7">
        <f>MT16/INDEX(exchange_rates20,MATCH('Total Basket CMB_Sorghum'!$A16,Exch_regions1),MATCH('Total Basket CMB_Sorghum'!MT$1,exch_month23,0))</f>
        <v>117.58041493775933</v>
      </c>
      <c r="MV16" s="7">
        <v>3862266.25</v>
      </c>
      <c r="MW16" s="7">
        <f>MV16/INDEX(exchange_rates21,MATCH('Total Basket CMB_Sorghum'!$A16,Exch_regions1),MATCH('Total Basket CMB_Sorghum'!MV$1,exch_month24,0))</f>
        <v>119.76019379844961</v>
      </c>
      <c r="MX16" s="7">
        <v>4031127.5</v>
      </c>
      <c r="MY16" s="7">
        <f>MX16/INDEX(exchange_rates22,MATCH('Total Basket CMB_Sorghum'!$A16,Exch_regions1),MATCH('Total Basket CMB_Sorghum'!MX$1,exch_month25,0))</f>
        <v>123.08786259541985</v>
      </c>
      <c r="MZ16" s="7">
        <v>4268708.333333333</v>
      </c>
      <c r="NA16" s="7">
        <f>MZ16/INDEX(exchange_rates23,MATCH('Total Basket CMB_Sorghum'!$A16,Exch_regions1),MATCH('Total Basket CMB_Sorghum'!MZ$1,exch_month26,0))</f>
        <v>120.81249999999999</v>
      </c>
      <c r="NB16" s="40">
        <f t="shared" si="106"/>
        <v>2923065.29</v>
      </c>
      <c r="NC16" s="40">
        <f t="shared" si="106"/>
        <v>106.14204991752601</v>
      </c>
    </row>
    <row r="17" spans="1:367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7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8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09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7">
        <v>2823462</v>
      </c>
      <c r="MS17" s="7">
        <f>MR17/INDEX(exchange_rates19,MATCH('Total Basket CMB_Sorghum'!$A17,Exch_regions1),MATCH('Total Basket CMB_Sorghum'!MR$1,exch_month22,0))</f>
        <v>98.873696651346023</v>
      </c>
      <c r="MT17" s="7">
        <v>3062968.25</v>
      </c>
      <c r="MU17" s="7">
        <f>MT17/INDEX(exchange_rates20,MATCH('Total Basket CMB_Sorghum'!$A17,Exch_regions1),MATCH('Total Basket CMB_Sorghum'!MT$1,exch_month23,0))</f>
        <v>102.95691596638656</v>
      </c>
      <c r="MV17" s="7">
        <v>3370394.25</v>
      </c>
      <c r="MW17" s="7">
        <f>MV17/INDEX(exchange_rates21,MATCH('Total Basket CMB_Sorghum'!$A17,Exch_regions1),MATCH('Total Basket CMB_Sorghum'!MV$1,exch_month24,0))</f>
        <v>110.50472950819672</v>
      </c>
      <c r="MX17" s="7">
        <v>3556069.7144999998</v>
      </c>
      <c r="MY17" s="7">
        <f>MX17/INDEX(exchange_rates22,MATCH('Total Basket CMB_Sorghum'!$A17,Exch_regions1),MATCH('Total Basket CMB_Sorghum'!MX$1,exch_month25,0))</f>
        <v>116.5924496557377</v>
      </c>
      <c r="MZ17" s="7">
        <v>3652562</v>
      </c>
      <c r="NA17" s="7">
        <f>MZ17/INDEX(exchange_rates23,MATCH('Total Basket CMB_Sorghum'!$A17,Exch_regions1),MATCH('Total Basket CMB_Sorghum'!MZ$1,exch_month26,0))</f>
        <v>118.78250406504065</v>
      </c>
      <c r="NB17" s="40">
        <f t="shared" si="106"/>
        <v>2675242.9750000001</v>
      </c>
      <c r="NC17" s="40">
        <f t="shared" si="106"/>
        <v>98.651645545560882</v>
      </c>
    </row>
    <row r="18" spans="1:367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7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8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09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7">
        <v>3680976.6666666665</v>
      </c>
      <c r="MS18" s="7">
        <f>MR18/INDEX(exchange_rates19,MATCH('Total Basket CMB_Sorghum'!$A18,Exch_regions1),MATCH('Total Basket CMB_Sorghum'!MR$1,exch_month22,0))</f>
        <v>119.38302702702703</v>
      </c>
      <c r="MT18" s="7">
        <v>3761803.3332916666</v>
      </c>
      <c r="MU18" s="7">
        <f>MT18/INDEX(exchange_rates20,MATCH('Total Basket CMB_Sorghum'!$A18,Exch_regions1),MATCH('Total Basket CMB_Sorghum'!MT$1,exch_month23,0))</f>
        <v>120.05755319015958</v>
      </c>
      <c r="MV18" s="7">
        <v>3826038.75</v>
      </c>
      <c r="MW18" s="7">
        <f>MV18/INDEX(exchange_rates21,MATCH('Total Basket CMB_Sorghum'!$A18,Exch_regions1),MATCH('Total Basket CMB_Sorghum'!MV$1,exch_month24,0))</f>
        <v>119.06759595435685</v>
      </c>
      <c r="MX18" s="7">
        <v>4125314.4166666665</v>
      </c>
      <c r="MY18" s="7">
        <f>MX18/INDEX(exchange_rates22,MATCH('Total Basket CMB_Sorghum'!$A18,Exch_regions1),MATCH('Total Basket CMB_Sorghum'!MX$1,exch_month25,0))</f>
        <v>123.75943249999999</v>
      </c>
      <c r="MZ18" s="7">
        <v>4287912.5</v>
      </c>
      <c r="NA18" s="7">
        <f>MZ18/INDEX(exchange_rates23,MATCH('Total Basket CMB_Sorghum'!$A18,Exch_regions1),MATCH('Total Basket CMB_Sorghum'!MZ$1,exch_month26,0))</f>
        <v>128.63737499999999</v>
      </c>
      <c r="NB18" s="40">
        <f t="shared" si="106"/>
        <v>2981323.35</v>
      </c>
      <c r="NC18" s="40">
        <f t="shared" si="106"/>
        <v>108.7028051836418</v>
      </c>
    </row>
    <row r="19" spans="1:367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7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8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09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7">
        <v>3607905.75</v>
      </c>
      <c r="MS19" s="7">
        <f>MR19/INDEX(exchange_rates19,MATCH('Total Basket CMB_Sorghum'!$A19,Exch_regions1),MATCH('Total Basket CMB_Sorghum'!MR$1,exch_month22,0))</f>
        <v>120.263525</v>
      </c>
      <c r="MT19" s="7">
        <v>3566655.75</v>
      </c>
      <c r="MU19" s="7">
        <f>MT19/INDEX(exchange_rates20,MATCH('Total Basket CMB_Sorghum'!$A19,Exch_regions1),MATCH('Total Basket CMB_Sorghum'!MT$1,exch_month23,0))</f>
        <v>118.888525</v>
      </c>
      <c r="MV19" s="7">
        <v>3579988</v>
      </c>
      <c r="MW19" s="7">
        <f>MV19/INDEX(exchange_rates21,MATCH('Total Basket CMB_Sorghum'!$A19,Exch_regions1),MATCH('Total Basket CMB_Sorghum'!MV$1,exch_month24,0))</f>
        <v>119.33293333333333</v>
      </c>
      <c r="MX19" s="7">
        <v>3739471.5</v>
      </c>
      <c r="MY19" s="7">
        <f>MX19/INDEX(exchange_rates22,MATCH('Total Basket CMB_Sorghum'!$A19,Exch_regions1),MATCH('Total Basket CMB_Sorghum'!MX$1,exch_month25,0))</f>
        <v>124.64905</v>
      </c>
      <c r="MZ19" s="7">
        <v>3871624.5</v>
      </c>
      <c r="NA19" s="7">
        <f>MZ19/INDEX(exchange_rates23,MATCH('Total Basket CMB_Sorghum'!$A19,Exch_regions1),MATCH('Total Basket CMB_Sorghum'!MZ$1,exch_month26,0))</f>
        <v>129.05414999999999</v>
      </c>
      <c r="NB19" s="40">
        <f t="shared" si="106"/>
        <v>3570961.9</v>
      </c>
      <c r="NC19" s="40">
        <f t="shared" si="106"/>
        <v>130.34259172091893</v>
      </c>
    </row>
    <row r="20" spans="1:367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7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8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09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7">
        <v>3305317</v>
      </c>
      <c r="MS20" s="7">
        <f>MR20/INDEX(exchange_rates19,MATCH('Total Basket CMB_Sorghum'!$A20,Exch_regions1),MATCH('Total Basket CMB_Sorghum'!MR$1,exch_month22,0))</f>
        <v>121.2960366972477</v>
      </c>
      <c r="MT20" s="7">
        <v>3293747</v>
      </c>
      <c r="MU20" s="7">
        <f>MT20/INDEX(exchange_rates20,MATCH('Total Basket CMB_Sorghum'!$A20,Exch_regions1),MATCH('Total Basket CMB_Sorghum'!MT$1,exch_month23,0))</f>
        <v>118.87207218045113</v>
      </c>
      <c r="MV20" s="7">
        <v>3287941.6666666665</v>
      </c>
      <c r="MW20" s="7">
        <f>MV20/INDEX(exchange_rates21,MATCH('Total Basket CMB_Sorghum'!$A20,Exch_regions1),MATCH('Total Basket CMB_Sorghum'!MV$1,exch_month24,0))</f>
        <v>118.66255639097744</v>
      </c>
      <c r="MX20" s="7">
        <v>3509416.6666666665</v>
      </c>
      <c r="MY20" s="7">
        <f>MX20/INDEX(exchange_rates22,MATCH('Total Basket CMB_Sorghum'!$A20,Exch_regions1),MATCH('Total Basket CMB_Sorghum'!MX$1,exch_month25,0))</f>
        <v>124.33717153823441</v>
      </c>
      <c r="MZ20" s="7">
        <v>3580330.3333333335</v>
      </c>
      <c r="NA20" s="7">
        <f>MZ20/INDEX(exchange_rates23,MATCH('Total Basket CMB_Sorghum'!$A20,Exch_regions1),MATCH('Total Basket CMB_Sorghum'!MZ$1,exch_month26,0))</f>
        <v>126.25320011754336</v>
      </c>
      <c r="NB20" s="40">
        <f t="shared" si="106"/>
        <v>3154712.6</v>
      </c>
      <c r="NC20" s="40">
        <f t="shared" si="106"/>
        <v>120.55472981110509</v>
      </c>
    </row>
    <row r="21" spans="1:367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  <c r="MT21" s="33"/>
      <c r="MU21" s="33"/>
      <c r="MV21" s="33"/>
      <c r="MW21" s="33"/>
      <c r="MX21" s="33"/>
      <c r="MY21" s="33"/>
      <c r="MZ21" s="33"/>
      <c r="NA21" s="33"/>
    </row>
    <row r="23" spans="1:367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67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84">
    <mergeCell ref="MZ1:NA1"/>
    <mergeCell ref="MV1:MW1"/>
    <mergeCell ref="MR1:MS1"/>
    <mergeCell ref="MP1:MQ1"/>
    <mergeCell ref="ML1:MM1"/>
    <mergeCell ref="MH1:MI1"/>
    <mergeCell ref="NB1:NC1"/>
    <mergeCell ref="IT1:IU1"/>
    <mergeCell ref="IR1:IS1"/>
    <mergeCell ref="HJ1:HK1"/>
    <mergeCell ref="IN1:IO1"/>
    <mergeCell ref="IL1:IM1"/>
    <mergeCell ref="IH1:II1"/>
    <mergeCell ref="JN1:JO1"/>
    <mergeCell ref="JJ1:JK1"/>
    <mergeCell ref="JH1:JI1"/>
    <mergeCell ref="LZ1:MA1"/>
    <mergeCell ref="MF1:MG1"/>
    <mergeCell ref="KZ1:LA1"/>
    <mergeCell ref="KT1:KU1"/>
    <mergeCell ref="KP1:KQ1"/>
    <mergeCell ref="KJ1:KK1"/>
    <mergeCell ref="KF1:KG1"/>
    <mergeCell ref="JZ1:KA1"/>
    <mergeCell ref="JX1:JY1"/>
    <mergeCell ref="X1:Y1"/>
    <mergeCell ref="AF1:AG1"/>
    <mergeCell ref="AX1:AY1"/>
    <mergeCell ref="AT1:AU1"/>
    <mergeCell ref="BH1:BI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HP1:HQ1"/>
    <mergeCell ref="CF1:CG1"/>
    <mergeCell ref="CD1:CE1"/>
    <mergeCell ref="CJ1:CK1"/>
    <mergeCell ref="CN1:CO1"/>
    <mergeCell ref="BX1:BY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DL1:DM1"/>
    <mergeCell ref="DB1:DC1"/>
    <mergeCell ref="EF1:EG1"/>
    <mergeCell ref="EX1:EY1"/>
    <mergeCell ref="CV1:CW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GH1:GI1"/>
    <mergeCell ref="FX1:FY1"/>
    <mergeCell ref="FZ1:GA1"/>
    <mergeCell ref="FV1:FW1"/>
    <mergeCell ref="GL1:GM1"/>
    <mergeCell ref="FR1:FS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GX1:GY1"/>
    <mergeCell ref="HD1:HE1"/>
    <mergeCell ref="HB1:HC1"/>
    <mergeCell ref="GZ1:HA1"/>
    <mergeCell ref="JD1:JE1"/>
    <mergeCell ref="GR1:G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MT1:MU1"/>
    <mergeCell ref="ID1:IE1"/>
    <mergeCell ref="HV1:HW1"/>
    <mergeCell ref="MN1:MO1"/>
    <mergeCell ref="MJ1:MK1"/>
    <mergeCell ref="CZ1:DA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MX1:MY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KD1:KE1"/>
    <mergeCell ref="IJ1:IK1"/>
    <mergeCell ref="IZ1:JA1"/>
    <mergeCell ref="IP1:IQ1"/>
    <mergeCell ref="KX1:KY1"/>
    <mergeCell ref="KV1:KW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GA22"/>
  <sheetViews>
    <sheetView zoomScale="115" zoomScaleNormal="115" workbookViewId="0">
      <pane xSplit="1" ySplit="1" topLeftCell="FO2" activePane="bottomRight" state="frozen"/>
      <selection activeCell="FX6" sqref="FX6"/>
      <selection pane="topRight" activeCell="FX6" sqref="FX6"/>
      <selection pane="bottomLeft" activeCell="FX6" sqref="FX6"/>
      <selection pane="bottomRight" activeCell="GA2" sqref="GA2:GA19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83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</row>
    <row r="2" spans="1:183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  <c r="FW2" s="43">
        <f>INDEX(exchange_rates19,MATCH(Exch_Rate!A2,Exch_regions1,0),MATCH(Exch_Rate!FW$1,exch_month22,0))</f>
        <v>26000</v>
      </c>
      <c r="FX2" s="43">
        <f>INDEX(exchange_rates20,MATCH(Exch_Rate!A2,Exch_regions1,0),MATCH(Exch_Rate!FX$1,exch_month23,0))</f>
        <v>28000</v>
      </c>
      <c r="FY2" s="43">
        <f>INDEX(exchange_rates21,MATCH(Exch_Rate!A2,Exch_regions1,0),MATCH(Exch_Rate!FY$1,exch_month24,0))</f>
        <v>26333.333333333332</v>
      </c>
      <c r="FZ2" s="43">
        <f>INDEX(exchange_rates22,MATCH(Exch_Rate!A2,Exch_regions1,0),MATCH(Exch_Rate!FZ$1,exch_month25,0))</f>
        <v>26333.333333333332</v>
      </c>
      <c r="GA2" s="43">
        <f>INDEX(exchange_rates23,MATCH(Exch_Rate!A2,Exch_regions1,0),MATCH(Exch_Rate!GA$1,exch_month26,0))</f>
        <v>26333.333333333332</v>
      </c>
    </row>
    <row r="3" spans="1:183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  <c r="FW3" s="43">
        <f>INDEX(exchange_rates19,MATCH(Exch_Rate!A3,Exch_regions1,0),MATCH(Exch_Rate!FW$1,exch_month22,0))</f>
        <v>36500</v>
      </c>
      <c r="FX3" s="43">
        <f>INDEX(exchange_rates20,MATCH(Exch_Rate!A3,Exch_regions1,0),MATCH(Exch_Rate!FX$1,exch_month23,0))</f>
        <v>37000</v>
      </c>
      <c r="FY3" s="43">
        <f>INDEX(exchange_rates21,MATCH(Exch_Rate!A3,Exch_regions1,0),MATCH(Exch_Rate!FY$1,exch_month24,0))</f>
        <v>36600</v>
      </c>
      <c r="FZ3" s="43">
        <f>INDEX(exchange_rates22,MATCH(Exch_Rate!A3,Exch_regions1,0),MATCH(Exch_Rate!FZ$1,exch_month25,0))</f>
        <v>36000</v>
      </c>
      <c r="GA3" s="43">
        <f>INDEX(exchange_rates23,MATCH(Exch_Rate!A3,Exch_regions1,0),MATCH(Exch_Rate!GA$1,exch_month26,0))</f>
        <v>36500</v>
      </c>
    </row>
    <row r="4" spans="1:183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  <c r="FW4" s="43">
        <f>INDEX(exchange_rates19,MATCH(Exch_Rate!A4,Exch_regions1,0),MATCH(Exch_Rate!FW$1,exch_month22,0))</f>
        <v>42000</v>
      </c>
      <c r="FX4" s="43">
        <f>INDEX(exchange_rates20,MATCH(Exch_Rate!A4,Exch_regions1,0),MATCH(Exch_Rate!FX$1,exch_month23,0))</f>
        <v>42000</v>
      </c>
      <c r="FY4" s="43">
        <f>INDEX(exchange_rates21,MATCH(Exch_Rate!A4,Exch_regions1,0),MATCH(Exch_Rate!FY$1,exch_month24,0))</f>
        <v>42000</v>
      </c>
      <c r="FZ4" s="43">
        <f>INDEX(exchange_rates22,MATCH(Exch_Rate!A4,Exch_regions1,0),MATCH(Exch_Rate!FZ$1,exch_month25,0))</f>
        <v>42000</v>
      </c>
      <c r="GA4" s="43">
        <f>INDEX(exchange_rates23,MATCH(Exch_Rate!A4,Exch_regions1,0),MATCH(Exch_Rate!GA$1,exch_month26,0))</f>
        <v>42000</v>
      </c>
    </row>
    <row r="5" spans="1:183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  <c r="FW5" s="43">
        <f>INDEX(exchange_rates19,MATCH(Exch_Rate!A5,Exch_regions1,0),MATCH(Exch_Rate!FW$1,exch_month22,0))</f>
        <v>42000</v>
      </c>
      <c r="FX5" s="43">
        <f>INDEX(exchange_rates20,MATCH(Exch_Rate!A5,Exch_regions1,0),MATCH(Exch_Rate!FX$1,exch_month23,0))</f>
        <v>42000</v>
      </c>
      <c r="FY5" s="43">
        <f>INDEX(exchange_rates21,MATCH(Exch_Rate!A5,Exch_regions1,0),MATCH(Exch_Rate!FY$1,exch_month24,0))</f>
        <v>42000</v>
      </c>
      <c r="FZ5" s="43">
        <f>INDEX(exchange_rates22,MATCH(Exch_Rate!A5,Exch_regions1,0),MATCH(Exch_Rate!FZ$1,exch_month25,0))</f>
        <v>42000</v>
      </c>
      <c r="GA5" s="43">
        <f>INDEX(exchange_rates23,MATCH(Exch_Rate!A5,Exch_regions1,0),MATCH(Exch_Rate!GA$1,exch_month26,0))</f>
        <v>42000</v>
      </c>
    </row>
    <row r="6" spans="1:183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  <c r="FW6" s="43">
        <f>INDEX(exchange_rates19,MATCH(Exch_Rate!A6,Exch_regions1,0),MATCH(Exch_Rate!FW$1,exch_month22,0))</f>
        <v>40000</v>
      </c>
      <c r="FX6" s="43">
        <f>INDEX(exchange_rates20,MATCH(Exch_Rate!A6,Exch_regions1,0),MATCH(Exch_Rate!FX$1,exch_month23,0))</f>
        <v>40000</v>
      </c>
      <c r="FY6" s="43">
        <f>INDEX(exchange_rates21,MATCH(Exch_Rate!A6,Exch_regions1,0),MATCH(Exch_Rate!FY$1,exch_month24,0))</f>
        <v>40400</v>
      </c>
      <c r="FZ6" s="43">
        <f>INDEX(exchange_rates22,MATCH(Exch_Rate!A6,Exch_regions1,0),MATCH(Exch_Rate!FZ$1,exch_month25,0))</f>
        <v>40000</v>
      </c>
      <c r="GA6" s="43">
        <f>INDEX(exchange_rates23,MATCH(Exch_Rate!A6,Exch_regions1,0),MATCH(Exch_Rate!GA$1,exch_month26,0))</f>
        <v>40000</v>
      </c>
    </row>
    <row r="7" spans="1:183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  <c r="FW7" s="43">
        <f>INDEX(exchange_rates19,MATCH(Exch_Rate!A7,Exch_regions1,0),MATCH(Exch_Rate!FW$1,exch_month22,0))</f>
        <v>42000</v>
      </c>
      <c r="FX7" s="43">
        <f>INDEX(exchange_rates20,MATCH(Exch_Rate!A7,Exch_regions1,0),MATCH(Exch_Rate!FX$1,exch_month23,0))</f>
        <v>42000</v>
      </c>
      <c r="FY7" s="43">
        <f>INDEX(exchange_rates21,MATCH(Exch_Rate!A7,Exch_regions1,0),MATCH(Exch_Rate!FY$1,exch_month24,0))</f>
        <v>42000</v>
      </c>
      <c r="FZ7" s="43">
        <f>INDEX(exchange_rates22,MATCH(Exch_Rate!A7,Exch_regions1,0),MATCH(Exch_Rate!FZ$1,exch_month25,0))</f>
        <v>42000</v>
      </c>
      <c r="GA7" s="43">
        <f>INDEX(exchange_rates23,MATCH(Exch_Rate!A7,Exch_regions1,0),MATCH(Exch_Rate!GA$1,exch_month26,0))</f>
        <v>42000</v>
      </c>
    </row>
    <row r="8" spans="1:183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  <c r="FW8" s="43">
        <f>INDEX(exchange_rates19,MATCH(Exch_Rate!A8,Exch_regions1,0),MATCH(Exch_Rate!FW$1,exch_month22,0))</f>
        <v>10700</v>
      </c>
      <c r="FX8" s="43">
        <f>INDEX(exchange_rates20,MATCH(Exch_Rate!A8,Exch_regions1,0),MATCH(Exch_Rate!FX$1,exch_month23,0))</f>
        <v>10825</v>
      </c>
      <c r="FY8" s="43">
        <f>INDEX(exchange_rates21,MATCH(Exch_Rate!A8,Exch_regions1,0),MATCH(Exch_Rate!FY$1,exch_month24,0))</f>
        <v>10800</v>
      </c>
      <c r="FZ8" s="43">
        <f>INDEX(exchange_rates22,MATCH(Exch_Rate!A8,Exch_regions1,0),MATCH(Exch_Rate!FZ$1,exch_month25,0))</f>
        <v>10750</v>
      </c>
      <c r="GA8" s="43">
        <f>INDEX(exchange_rates23,MATCH(Exch_Rate!A8,Exch_regions1,0),MATCH(Exch_Rate!GA$1,exch_month26,0))</f>
        <v>10800</v>
      </c>
    </row>
    <row r="9" spans="1:183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  <c r="FW9" s="43">
        <f>INDEX(exchange_rates19,MATCH(Exch_Rate!A9,Exch_regions1,0),MATCH(Exch_Rate!FW$1,exch_month22,0))</f>
        <v>10250</v>
      </c>
      <c r="FX9" s="43">
        <f>INDEX(exchange_rates20,MATCH(Exch_Rate!A9,Exch_regions1,0),MATCH(Exch_Rate!FX$1,exch_month23,0))</f>
        <v>10000</v>
      </c>
      <c r="FY9" s="43">
        <f>INDEX(exchange_rates21,MATCH(Exch_Rate!A9,Exch_regions1,0),MATCH(Exch_Rate!FY$1,exch_month24,0))</f>
        <v>10000</v>
      </c>
      <c r="FZ9" s="43">
        <f>INDEX(exchange_rates22,MATCH(Exch_Rate!A9,Exch_regions1,0),MATCH(Exch_Rate!FZ$1,exch_month25,0))</f>
        <v>10700</v>
      </c>
      <c r="GA9" s="43">
        <f>INDEX(exchange_rates23,MATCH(Exch_Rate!A9,Exch_regions1,0),MATCH(Exch_Rate!GA$1,exch_month26,0))</f>
        <v>10000</v>
      </c>
    </row>
    <row r="10" spans="1:183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  <c r="FW10" s="43">
        <f>INDEX(exchange_rates19,MATCH(Exch_Rate!A10,Exch_regions1,0),MATCH(Exch_Rate!FW$1,exch_month22,0))</f>
        <v>10000</v>
      </c>
      <c r="FX10" s="43">
        <f>INDEX(exchange_rates20,MATCH(Exch_Rate!A10,Exch_regions1,0),MATCH(Exch_Rate!FX$1,exch_month23,0))</f>
        <v>10000</v>
      </c>
      <c r="FY10" s="43">
        <f>INDEX(exchange_rates21,MATCH(Exch_Rate!A10,Exch_regions1,0),MATCH(Exch_Rate!FY$1,exch_month24,0))</f>
        <v>10350</v>
      </c>
      <c r="FZ10" s="43">
        <f>INDEX(exchange_rates22,MATCH(Exch_Rate!A10,Exch_regions1,0),MATCH(Exch_Rate!FZ$1,exch_month25,0))</f>
        <v>10369</v>
      </c>
      <c r="GA10" s="43">
        <f>INDEX(exchange_rates23,MATCH(Exch_Rate!A10,Exch_regions1,0),MATCH(Exch_Rate!GA$1,exch_month26,0))</f>
        <v>10737.5</v>
      </c>
    </row>
    <row r="11" spans="1:183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  <c r="FW11" s="43">
        <f>INDEX(exchange_rates19,MATCH(Exch_Rate!A11,Exch_regions1,0),MATCH(Exch_Rate!FW$1,exch_month22,0))</f>
        <v>30333.333333333332</v>
      </c>
      <c r="FX11" s="43">
        <f>INDEX(exchange_rates20,MATCH(Exch_Rate!A11,Exch_regions1,0),MATCH(Exch_Rate!FX$1,exch_month23,0))</f>
        <v>29917</v>
      </c>
      <c r="FY11" s="43">
        <f>INDEX(exchange_rates21,MATCH(Exch_Rate!A11,Exch_regions1,0),MATCH(Exch_Rate!FY$1,exch_month24,0))</f>
        <v>30566.666666666668</v>
      </c>
      <c r="FZ11" s="43">
        <f>INDEX(exchange_rates22,MATCH(Exch_Rate!A11,Exch_regions1,0),MATCH(Exch_Rate!FZ$1,exch_month25,0))</f>
        <v>30567</v>
      </c>
      <c r="GA11" s="43">
        <f>INDEX(exchange_rates23,MATCH(Exch_Rate!A11,Exch_regions1,0),MATCH(Exch_Rate!GA$1,exch_month26,0))</f>
        <v>31583.333333333332</v>
      </c>
    </row>
    <row r="12" spans="1:183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  <c r="FW12" s="43">
        <f>INDEX(exchange_rates19,MATCH(Exch_Rate!A12,Exch_regions1,0),MATCH(Exch_Rate!FW$1,exch_month22,0))</f>
        <v>33583.333333333336</v>
      </c>
      <c r="FX12" s="43">
        <f>INDEX(exchange_rates20,MATCH(Exch_Rate!A12,Exch_regions1,0),MATCH(Exch_Rate!FX$1,exch_month23,0))</f>
        <v>30000</v>
      </c>
      <c r="FY12" s="43">
        <f>INDEX(exchange_rates21,MATCH(Exch_Rate!A12,Exch_regions1,0),MATCH(Exch_Rate!FY$1,exch_month24,0))</f>
        <v>31333</v>
      </c>
      <c r="FZ12" s="43">
        <f>INDEX(exchange_rates22,MATCH(Exch_Rate!A12,Exch_regions1,0),MATCH(Exch_Rate!FZ$1,exch_month25,0))</f>
        <v>31000</v>
      </c>
      <c r="GA12" s="43">
        <f>INDEX(exchange_rates23,MATCH(Exch_Rate!A12,Exch_regions1,0),MATCH(Exch_Rate!GA$1,exch_month26,0))</f>
        <v>32166.666666666668</v>
      </c>
    </row>
    <row r="13" spans="1:183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  <c r="FW13" s="43">
        <f>INDEX(exchange_rates19,MATCH(Exch_Rate!A13,Exch_regions1,0),MATCH(Exch_Rate!FW$1,exch_month22,0))</f>
        <v>29437.5</v>
      </c>
      <c r="FX13" s="43">
        <f>INDEX(exchange_rates20,MATCH(Exch_Rate!A13,Exch_regions1,0),MATCH(Exch_Rate!FX$1,exch_month23,0))</f>
        <v>30062.5</v>
      </c>
      <c r="FY13" s="43">
        <f>INDEX(exchange_rates21,MATCH(Exch_Rate!A13,Exch_regions1,0),MATCH(Exch_Rate!FY$1,exch_month24,0))</f>
        <v>30250</v>
      </c>
      <c r="FZ13" s="43">
        <f>INDEX(exchange_rates22,MATCH(Exch_Rate!A13,Exch_regions1,0),MATCH(Exch_Rate!FZ$1,exch_month25,0))</f>
        <v>31125</v>
      </c>
      <c r="GA13" s="43">
        <f>INDEX(exchange_rates23,MATCH(Exch_Rate!A13,Exch_regions1,0),MATCH(Exch_Rate!GA$1,exch_month26,0))</f>
        <v>31062.5</v>
      </c>
    </row>
    <row r="14" spans="1:183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  <c r="FW14" s="43">
        <f>INDEX(exchange_rates19,MATCH(Exch_Rate!A14,Exch_regions1,0),MATCH(Exch_Rate!FW$1,exch_month22,0))</f>
        <v>26700</v>
      </c>
      <c r="FX14" s="43">
        <f>INDEX(exchange_rates20,MATCH(Exch_Rate!A14,Exch_regions1,0),MATCH(Exch_Rate!FX$1,exch_month23,0))</f>
        <v>26700</v>
      </c>
      <c r="FY14" s="43">
        <f>INDEX(exchange_rates21,MATCH(Exch_Rate!A14,Exch_regions1,0),MATCH(Exch_Rate!FY$1,exch_month24,0))</f>
        <v>26700</v>
      </c>
      <c r="FZ14" s="43">
        <f>INDEX(exchange_rates22,MATCH(Exch_Rate!A14,Exch_regions1,0),MATCH(Exch_Rate!FZ$1,exch_month25,0))</f>
        <v>26700</v>
      </c>
      <c r="GA14" s="43">
        <f>INDEX(exchange_rates23,MATCH(Exch_Rate!A14,Exch_regions1,0),MATCH(Exch_Rate!GA$1,exch_month26,0))</f>
        <v>26700</v>
      </c>
    </row>
    <row r="15" spans="1:183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  <c r="FW15" s="43">
        <f>INDEX(exchange_rates19,MATCH(Exch_Rate!A15,Exch_regions1,0),MATCH(Exch_Rate!FW$1,exch_month22,0))</f>
        <v>29875</v>
      </c>
      <c r="FX15" s="43">
        <f>INDEX(exchange_rates20,MATCH(Exch_Rate!A15,Exch_regions1,0),MATCH(Exch_Rate!FX$1,exch_month23,0))</f>
        <v>30125</v>
      </c>
      <c r="FY15" s="43">
        <f>INDEX(exchange_rates21,MATCH(Exch_Rate!A15,Exch_regions1,0),MATCH(Exch_Rate!FY$1,exch_month24,0))</f>
        <v>32250</v>
      </c>
      <c r="FZ15" s="43">
        <f>INDEX(exchange_rates22,MATCH(Exch_Rate!A15,Exch_regions1,0),MATCH(Exch_Rate!FZ$1,exch_month25,0))</f>
        <v>32750</v>
      </c>
      <c r="GA15" s="43">
        <f>INDEX(exchange_rates23,MATCH(Exch_Rate!A15,Exch_regions1,0),MATCH(Exch_Rate!GA$1,exch_month26,0))</f>
        <v>35333.333333333336</v>
      </c>
    </row>
    <row r="16" spans="1:183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  <c r="FW16" s="43">
        <f>INDEX(exchange_rates19,MATCH(Exch_Rate!A16,Exch_regions1,0),MATCH(Exch_Rate!FW$1,exch_month22,0))</f>
        <v>28556.25</v>
      </c>
      <c r="FX16" s="43">
        <f>INDEX(exchange_rates20,MATCH(Exch_Rate!A16,Exch_regions1,0),MATCH(Exch_Rate!FX$1,exch_month23,0))</f>
        <v>29750</v>
      </c>
      <c r="FY16" s="43">
        <f>INDEX(exchange_rates21,MATCH(Exch_Rate!A16,Exch_regions1,0),MATCH(Exch_Rate!FY$1,exch_month24,0))</f>
        <v>30500</v>
      </c>
      <c r="FZ16" s="43">
        <f>INDEX(exchange_rates22,MATCH(Exch_Rate!A16,Exch_regions1,0),MATCH(Exch_Rate!FZ$1,exch_month25,0))</f>
        <v>30500</v>
      </c>
      <c r="GA16" s="43">
        <f>INDEX(exchange_rates23,MATCH(Exch_Rate!A16,Exch_regions1,0),MATCH(Exch_Rate!GA$1,exch_month26,0))</f>
        <v>30750</v>
      </c>
    </row>
    <row r="17" spans="1:183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  <c r="FW17" s="43">
        <f>INDEX(exchange_rates19,MATCH(Exch_Rate!A17,Exch_regions1,0),MATCH(Exch_Rate!FW$1,exch_month22,0))</f>
        <v>30833.333333333332</v>
      </c>
      <c r="FX17" s="43">
        <f>INDEX(exchange_rates20,MATCH(Exch_Rate!A17,Exch_regions1,0),MATCH(Exch_Rate!FX$1,exch_month23,0))</f>
        <v>31333.333333333332</v>
      </c>
      <c r="FY17" s="43">
        <f>INDEX(exchange_rates21,MATCH(Exch_Rate!A17,Exch_regions1,0),MATCH(Exch_Rate!FY$1,exch_month24,0))</f>
        <v>32133.333333333332</v>
      </c>
      <c r="FZ17" s="43">
        <f>INDEX(exchange_rates22,MATCH(Exch_Rate!A17,Exch_regions1,0),MATCH(Exch_Rate!FZ$1,exch_month25,0))</f>
        <v>33333.333333333336</v>
      </c>
      <c r="GA17" s="43">
        <f>INDEX(exchange_rates23,MATCH(Exch_Rate!A17,Exch_regions1,0),MATCH(Exch_Rate!GA$1,exch_month26,0))</f>
        <v>33333.333333333336</v>
      </c>
    </row>
    <row r="18" spans="1:183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  <c r="FW18" s="43">
        <f>INDEX(exchange_rates19,MATCH(Exch_Rate!A18,Exch_regions1,0),MATCH(Exch_Rate!FW$1,exch_month22,0))</f>
        <v>30000</v>
      </c>
      <c r="FX18" s="43">
        <f>INDEX(exchange_rates20,MATCH(Exch_Rate!A18,Exch_regions1,0),MATCH(Exch_Rate!FX$1,exch_month23,0))</f>
        <v>30000</v>
      </c>
      <c r="FY18" s="43">
        <f>INDEX(exchange_rates21,MATCH(Exch_Rate!A18,Exch_regions1,0),MATCH(Exch_Rate!FY$1,exch_month24,0))</f>
        <v>30000</v>
      </c>
      <c r="FZ18" s="43">
        <f>INDEX(exchange_rates22,MATCH(Exch_Rate!A18,Exch_regions1,0),MATCH(Exch_Rate!FZ$1,exch_month25,0))</f>
        <v>30000</v>
      </c>
      <c r="GA18" s="43">
        <f>INDEX(exchange_rates23,MATCH(Exch_Rate!A18,Exch_regions1,0),MATCH(Exch_Rate!GA$1,exch_month26,0))</f>
        <v>30000</v>
      </c>
    </row>
    <row r="19" spans="1:183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  <c r="FW19" s="43">
        <f>INDEX(exchange_rates19,MATCH(Exch_Rate!A19,Exch_regions1,0),MATCH(Exch_Rate!FW$1,exch_month22,0))</f>
        <v>27250</v>
      </c>
      <c r="FX19" s="43">
        <f>INDEX(exchange_rates20,MATCH(Exch_Rate!A19,Exch_regions1,0),MATCH(Exch_Rate!FX$1,exch_month23,0))</f>
        <v>27708.333333333332</v>
      </c>
      <c r="FY19" s="43">
        <f>INDEX(exchange_rates21,MATCH(Exch_Rate!A19,Exch_regions1,0),MATCH(Exch_Rate!FY$1,exch_month24,0))</f>
        <v>27708.333333333332</v>
      </c>
      <c r="FZ19" s="43">
        <f>INDEX(exchange_rates22,MATCH(Exch_Rate!A19,Exch_regions1,0),MATCH(Exch_Rate!FZ$1,exch_month25,0))</f>
        <v>28225</v>
      </c>
      <c r="GA19" s="43">
        <f>INDEX(exchange_rates23,MATCH(Exch_Rate!A19,Exch_regions1,0),MATCH(Exch_Rate!GA$1,exch_month26,0))</f>
        <v>28358.333333333332</v>
      </c>
    </row>
    <row r="21" spans="1:183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83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A19"/>
  <sheetViews>
    <sheetView workbookViewId="0">
      <pane xSplit="1" ySplit="1" topLeftCell="FL2" activePane="bottomRight" state="frozen"/>
      <selection activeCell="FX6" sqref="FX6"/>
      <selection pane="topRight" activeCell="FX6" sqref="FX6"/>
      <selection pane="bottomLeft" activeCell="FX6" sqref="FX6"/>
      <selection pane="bottomRight" activeCell="GA1" sqref="A1:GA1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83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  <c r="FX1" s="11">
        <v>45962</v>
      </c>
      <c r="FY1" s="11">
        <v>45992</v>
      </c>
      <c r="FZ1" s="11">
        <v>46023</v>
      </c>
      <c r="GA1" s="11">
        <v>46054</v>
      </c>
    </row>
    <row r="2" spans="1:183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  <c r="FW2" s="43">
        <v>10250</v>
      </c>
      <c r="FX2" s="43">
        <v>10000</v>
      </c>
      <c r="FY2" s="43">
        <v>10000</v>
      </c>
      <c r="FZ2" s="43">
        <v>10700</v>
      </c>
      <c r="GA2" s="43">
        <v>10000</v>
      </c>
    </row>
    <row r="3" spans="1:183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  <c r="FW3" s="43">
        <v>30333.333333333332</v>
      </c>
      <c r="FX3" s="43">
        <v>29917</v>
      </c>
      <c r="FY3" s="43">
        <v>30566.666666666668</v>
      </c>
      <c r="FZ3" s="43">
        <v>30567</v>
      </c>
      <c r="GA3" s="43">
        <v>31583.333333333332</v>
      </c>
    </row>
    <row r="4" spans="1:183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  <c r="FW4" s="43">
        <v>27250</v>
      </c>
      <c r="FX4" s="43">
        <v>27708.333333333332</v>
      </c>
      <c r="FY4" s="43">
        <v>27708.333333333332</v>
      </c>
      <c r="FZ4" s="43">
        <v>28225</v>
      </c>
      <c r="GA4" s="43">
        <v>28358.333333333332</v>
      </c>
    </row>
    <row r="5" spans="1:183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  <c r="FW5" s="43">
        <v>42000</v>
      </c>
      <c r="FX5" s="43">
        <v>42000</v>
      </c>
      <c r="FY5" s="43">
        <v>42000</v>
      </c>
      <c r="FZ5" s="43">
        <v>42000</v>
      </c>
      <c r="GA5" s="43">
        <v>42000</v>
      </c>
    </row>
    <row r="6" spans="1:183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  <c r="FW6" s="43">
        <v>33583.333333333336</v>
      </c>
      <c r="FX6" s="43">
        <v>30000</v>
      </c>
      <c r="FY6" s="43">
        <v>31333</v>
      </c>
      <c r="FZ6" s="43">
        <v>31000</v>
      </c>
      <c r="GA6" s="43">
        <v>32166.666666666668</v>
      </c>
    </row>
    <row r="7" spans="1:183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  <c r="FW7" s="43">
        <v>26000</v>
      </c>
      <c r="FX7" s="43">
        <v>28000</v>
      </c>
      <c r="FY7" s="43">
        <v>26333.333333333332</v>
      </c>
      <c r="FZ7" s="43">
        <v>26333.333333333332</v>
      </c>
      <c r="GA7" s="43">
        <v>26333.333333333332</v>
      </c>
    </row>
    <row r="8" spans="1:183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  <c r="FW8" s="43">
        <v>29437.5</v>
      </c>
      <c r="FX8" s="43">
        <v>30062.5</v>
      </c>
      <c r="FY8" s="43">
        <v>30250</v>
      </c>
      <c r="FZ8" s="43">
        <v>31125</v>
      </c>
      <c r="GA8" s="43">
        <v>31062.5</v>
      </c>
    </row>
    <row r="9" spans="1:183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  <c r="FW9" s="43">
        <v>26700</v>
      </c>
      <c r="FX9" s="43">
        <v>26700</v>
      </c>
      <c r="FY9" s="43">
        <v>26700</v>
      </c>
      <c r="FZ9" s="43">
        <v>26700</v>
      </c>
      <c r="GA9" s="43">
        <v>26700</v>
      </c>
    </row>
    <row r="10" spans="1:183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  <c r="FW10" s="43">
        <v>29875</v>
      </c>
      <c r="FX10" s="43">
        <v>30125</v>
      </c>
      <c r="FY10" s="43">
        <v>32250</v>
      </c>
      <c r="FZ10" s="43">
        <v>32750</v>
      </c>
      <c r="GA10" s="43">
        <v>35333.333333333336</v>
      </c>
    </row>
    <row r="11" spans="1:183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  <c r="FW11" s="43">
        <v>28556.25</v>
      </c>
      <c r="FX11" s="43">
        <v>29750</v>
      </c>
      <c r="FY11" s="43">
        <v>30500</v>
      </c>
      <c r="FZ11" s="43">
        <v>30500</v>
      </c>
      <c r="GA11" s="43">
        <v>30750</v>
      </c>
    </row>
    <row r="12" spans="1:183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  <c r="FW12" s="43">
        <v>30833.333333333332</v>
      </c>
      <c r="FX12" s="43">
        <v>31333.333333333332</v>
      </c>
      <c r="FY12" s="43">
        <v>32133.333333333332</v>
      </c>
      <c r="FZ12" s="43">
        <v>33333.333333333336</v>
      </c>
      <c r="GA12" s="43">
        <v>33333.333333333336</v>
      </c>
    </row>
    <row r="13" spans="1:183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  <c r="FW13" s="43">
        <v>30000</v>
      </c>
      <c r="FX13" s="43">
        <v>30000</v>
      </c>
      <c r="FY13" s="43">
        <v>30000</v>
      </c>
      <c r="FZ13" s="43">
        <v>30000</v>
      </c>
      <c r="GA13" s="43">
        <v>30000</v>
      </c>
    </row>
    <row r="14" spans="1:183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  <c r="FW14" s="43">
        <v>36500</v>
      </c>
      <c r="FX14" s="43">
        <v>37000</v>
      </c>
      <c r="FY14" s="43">
        <v>36600</v>
      </c>
      <c r="FZ14" s="43">
        <v>36000</v>
      </c>
      <c r="GA14" s="43">
        <v>36500</v>
      </c>
    </row>
    <row r="15" spans="1:183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  <c r="FW15" s="43">
        <v>42000</v>
      </c>
      <c r="FX15" s="43">
        <v>42000</v>
      </c>
      <c r="FY15" s="43">
        <v>42000</v>
      </c>
      <c r="FZ15" s="43">
        <v>42000</v>
      </c>
      <c r="GA15" s="43">
        <v>42000</v>
      </c>
    </row>
    <row r="16" spans="1:183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  <c r="FW16" s="43">
        <v>40000</v>
      </c>
      <c r="FX16" s="43">
        <v>40000</v>
      </c>
      <c r="FY16" s="43">
        <v>40400</v>
      </c>
      <c r="FZ16" s="43">
        <v>40000</v>
      </c>
      <c r="GA16" s="43">
        <v>40000</v>
      </c>
    </row>
    <row r="17" spans="1:183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  <c r="FW17" s="43">
        <v>42000</v>
      </c>
      <c r="FX17" s="43">
        <v>42000</v>
      </c>
      <c r="FY17" s="43">
        <v>42000</v>
      </c>
      <c r="FZ17" s="43">
        <v>42000</v>
      </c>
      <c r="GA17" s="43">
        <v>42000</v>
      </c>
    </row>
    <row r="18" spans="1:183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  <c r="FW18" s="43">
        <v>10700</v>
      </c>
      <c r="FX18" s="43">
        <v>10825</v>
      </c>
      <c r="FY18" s="43">
        <v>10800</v>
      </c>
      <c r="FZ18" s="43">
        <v>10750</v>
      </c>
      <c r="GA18" s="43">
        <v>10800</v>
      </c>
    </row>
    <row r="19" spans="1:183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  <c r="FW19" s="43">
        <v>10000</v>
      </c>
      <c r="FX19" s="43">
        <v>10000</v>
      </c>
      <c r="FY19" s="43">
        <v>10350</v>
      </c>
      <c r="FZ19" s="43">
        <v>10369</v>
      </c>
      <c r="GA19" s="43">
        <v>10737.5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53</vt:i4>
      </vt:variant>
    </vt:vector>
  </HeadingPairs>
  <TitlesOfParts>
    <vt:vector size="60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exch_month26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exchange_rates19</vt:lpstr>
      <vt:lpstr>exchange_rates20</vt:lpstr>
      <vt:lpstr>exchange_rates21</vt:lpstr>
      <vt:lpstr>exchange_rates22</vt:lpstr>
      <vt:lpstr>exchange_rates23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2026-03-05T12:58:00Z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